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drawings/drawing2.xml" ContentType="application/vnd.openxmlformats-officedocument.drawing+xml"/>
  <Override PartName="/xl/embeddings/oleObject2.bin" ContentType="application/vnd.openxmlformats-officedocument.oleObject"/>
  <Override PartName="/xl/drawings/drawing3.xml" ContentType="application/vnd.openxmlformats-officedocument.drawing+xml"/>
  <Override PartName="/xl/embeddings/oleObject3.bin" ContentType="application/vnd.openxmlformats-officedocument.oleObject"/>
  <Override PartName="/xl/drawings/drawing4.xml" ContentType="application/vnd.openxmlformats-officedocument.drawing+xml"/>
  <Override PartName="/xl/embeddings/oleObject4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R:\Modo IV\FERNANDO\Comp 14-2018 - EXP 0585-2018 RC 26280 ADECUACION DE PUENTE KM408+566 Línea F - LD\"/>
    </mc:Choice>
  </mc:AlternateContent>
  <bookViews>
    <workbookView xWindow="0" yWindow="0" windowWidth="15345" windowHeight="4635" tabRatio="873" firstSheet="6" activeTab="6"/>
  </bookViews>
  <sheets>
    <sheet name="Presupuesto Oficial" sheetId="1" state="hidden" r:id="rId1"/>
    <sheet name="Ap. RUTA NACIONAL 16" sheetId="9" state="hidden" r:id="rId2"/>
    <sheet name="Ap. CAMPO LARGO" sheetId="86" state="hidden" r:id="rId3"/>
    <sheet name="Ap. LAS BREÑAS" sheetId="87" state="hidden" r:id="rId4"/>
    <sheet name="S1 (2)" sheetId="57" state="hidden" r:id="rId5"/>
    <sheet name="RENGLON II" sheetId="92" state="hidden" r:id="rId6"/>
    <sheet name="Planilla de Cot" sheetId="95" r:id="rId7"/>
    <sheet name="Ap. CHARATA" sheetId="88" state="hidden" r:id="rId8"/>
    <sheet name="Ap. PINEDO" sheetId="89" state="hidden" r:id="rId9"/>
    <sheet name="Ap. HERMOSO CAMPO" sheetId="90" state="hidden" r:id="rId10"/>
    <sheet name="S1 (4)" sheetId="81" state="hidden" r:id="rId11"/>
    <sheet name="Ap.LOS AROMOS" sheetId="49" state="hidden" r:id="rId12"/>
    <sheet name="Ap. ABORIGENES" sheetId="61" state="hidden" r:id="rId13"/>
    <sheet name="Ap. ANUNCIACION" sheetId="62" state="hidden" r:id="rId14"/>
    <sheet name="S1 (8)" sheetId="85" state="hidden" r:id="rId15"/>
    <sheet name="Ap. BRASIL" sheetId="63" state="hidden" r:id="rId16"/>
    <sheet name="Ap. SARMIENTO" sheetId="64" state="hidden" r:id="rId17"/>
    <sheet name="Ap. GÜEMES" sheetId="65" state="hidden" r:id="rId18"/>
    <sheet name="Ap. CACIQUE PELAYO" sheetId="66" state="hidden" r:id="rId19"/>
    <sheet name="S1 (6)" sheetId="82" state="hidden" r:id="rId20"/>
    <sheet name="Ap. SIERRAS DE CORDOBA" sheetId="67" state="hidden" r:id="rId21"/>
    <sheet name="Ap. FOTHERINGAN" sheetId="68" state="hidden" r:id="rId22"/>
    <sheet name="Ap. FRAY ROSSI" sheetId="69" state="hidden" r:id="rId23"/>
    <sheet name="Ap. HERNANDARIAS" sheetId="70" state="hidden" r:id="rId24"/>
    <sheet name="Ap. BELGRANO" sheetId="71" state="hidden" r:id="rId25"/>
    <sheet name="Ap. ALBERDI" sheetId="72" state="hidden" r:id="rId26"/>
    <sheet name="Ap. SAN MARTIN" sheetId="73" state="hidden" r:id="rId27"/>
    <sheet name="S1 (7)" sheetId="83" state="hidden" r:id="rId28"/>
    <sheet name="Ap. SILVANO DANTE" sheetId="74" state="hidden" r:id="rId29"/>
    <sheet name="Ap. BOUVIER" sheetId="75" state="hidden" r:id="rId30"/>
    <sheet name="Ap. COCOMAROLA" sheetId="76" state="hidden" r:id="rId31"/>
    <sheet name="Ap. GUSBERTI" sheetId="77" state="hidden" r:id="rId32"/>
    <sheet name="Ap. SAUCE" sheetId="78" state="hidden" r:id="rId33"/>
    <sheet name="Ap. ALGARROBO" sheetId="79" state="hidden" r:id="rId34"/>
    <sheet name="Ap. MOSCONI" sheetId="80" state="hidden" r:id="rId35"/>
    <sheet name="S1 (5)" sheetId="60" state="hidden" r:id="rId36"/>
    <sheet name="UNIV" sheetId="18" state="hidden" r:id="rId37"/>
    <sheet name="UNIV (2)" sheetId="29" state="hidden" r:id="rId38"/>
  </sheets>
  <externalReferences>
    <externalReference r:id="rId39"/>
  </externalReferences>
  <definedNames>
    <definedName name="_xlnm.Print_Area" localSheetId="12">'Ap. ABORIGENES'!$A$1:$F$35</definedName>
    <definedName name="_xlnm.Print_Area" localSheetId="25">'Ap. ALBERDI'!$A$1:$F$40</definedName>
    <definedName name="_xlnm.Print_Area" localSheetId="33">'Ap. ALGARROBO'!$A$1:$F$44</definedName>
    <definedName name="_xlnm.Print_Area" localSheetId="13">'Ap. ANUNCIACION'!$A$1:$F$35</definedName>
    <definedName name="_xlnm.Print_Area" localSheetId="24">'Ap. BELGRANO'!$A$1:$F$44</definedName>
    <definedName name="_xlnm.Print_Area" localSheetId="29">'Ap. BOUVIER'!$A$1:$F$47</definedName>
    <definedName name="_xlnm.Print_Area" localSheetId="15">'Ap. BRASIL'!$A$1:$F$35</definedName>
    <definedName name="_xlnm.Print_Area" localSheetId="18">'Ap. CACIQUE PELAYO'!$A$1:$F$35</definedName>
    <definedName name="_xlnm.Print_Area" localSheetId="2">'Ap. CAMPO LARGO'!$A$1:$F$47</definedName>
    <definedName name="_xlnm.Print_Area" localSheetId="7">'Ap. CHARATA'!$A$1:$F$47</definedName>
    <definedName name="_xlnm.Print_Area" localSheetId="30">'Ap. COCOMAROLA'!$A$1:$F$38</definedName>
    <definedName name="_xlnm.Print_Area" localSheetId="21">'Ap. FOTHERINGAN'!$A$1:$F$44</definedName>
    <definedName name="_xlnm.Print_Area" localSheetId="22">'Ap. FRAY ROSSI'!$A$1:$F$47</definedName>
    <definedName name="_xlnm.Print_Area" localSheetId="17">'Ap. GÜEMES'!$A$1:$F$35</definedName>
    <definedName name="_xlnm.Print_Area" localSheetId="31">'Ap. GUSBERTI'!$A$1:$F$47</definedName>
    <definedName name="_xlnm.Print_Area" localSheetId="9">'Ap. HERMOSO CAMPO'!$A$1:$F$47</definedName>
    <definedName name="_xlnm.Print_Area" localSheetId="23">'Ap. HERNANDARIAS'!$A$1:$F$44</definedName>
    <definedName name="_xlnm.Print_Area" localSheetId="3">'Ap. LAS BREÑAS'!$A$1:$F$47</definedName>
    <definedName name="_xlnm.Print_Area" localSheetId="34">'Ap. MOSCONI'!$A$1:$F$44</definedName>
    <definedName name="_xlnm.Print_Area" localSheetId="8">'Ap. PINEDO'!$A$1:$F$46</definedName>
    <definedName name="_xlnm.Print_Area" localSheetId="1">'Ap. RUTA NACIONAL 16'!$A$1:$F$47</definedName>
    <definedName name="_xlnm.Print_Area" localSheetId="26">'Ap. SAN MARTIN'!$A$1:$F$46</definedName>
    <definedName name="_xlnm.Print_Area" localSheetId="16">'Ap. SARMIENTO'!$A$1:$F$46</definedName>
    <definedName name="_xlnm.Print_Area" localSheetId="32">'Ap. SAUCE'!$A$1:$F$47</definedName>
    <definedName name="_xlnm.Print_Area" localSheetId="20">'Ap. SIERRAS DE CORDOBA'!$A$1:$F$44</definedName>
    <definedName name="_xlnm.Print_Area" localSheetId="28">'Ap. SILVANO DANTE'!$A$1:$F$47</definedName>
    <definedName name="_xlnm.Print_Area" localSheetId="11">'Ap.LOS AROMOS'!$A$1:$F$35</definedName>
    <definedName name="_xlnm.Print_Area" localSheetId="6">'Planilla de Cot'!$A$4:$H$50</definedName>
    <definedName name="_xlnm.Print_Area" localSheetId="0">'Presupuesto Oficial'!$A$1:$F$99</definedName>
    <definedName name="_xlnm.Print_Area" localSheetId="5">'RENGLON II'!$A$4:$G$107</definedName>
    <definedName name="_xlnm.Print_Area" localSheetId="4">'S1 (2)'!$B$1:$D$28</definedName>
    <definedName name="_xlnm.Print_Area" localSheetId="10">'S1 (4)'!$B$1:$D$28</definedName>
    <definedName name="_xlnm.Print_Area" localSheetId="35">'S1 (5)'!$B$1:$E$41</definedName>
    <definedName name="_xlnm.Print_Area" localSheetId="19">'S1 (6)'!$B$1:$D$32</definedName>
    <definedName name="_xlnm.Print_Area" localSheetId="27">'S1 (7)'!$B$1:$D$32</definedName>
    <definedName name="_xlnm.Print_Area" localSheetId="14">'S1 (8)'!$B$1:$D$29</definedName>
    <definedName name="_xlnm.Print_Area" localSheetId="36">UNIV!$A$1:$F$36</definedName>
    <definedName name="_xlnm.Print_Area" localSheetId="37">'UNIV (2)'!$A$1:$F$38</definedName>
    <definedName name="asfalto" localSheetId="12">#REF!</definedName>
    <definedName name="asfalto" localSheetId="25">#REF!</definedName>
    <definedName name="asfalto" localSheetId="33">#REF!</definedName>
    <definedName name="asfalto" localSheetId="13">#REF!</definedName>
    <definedName name="asfalto" localSheetId="24">#REF!</definedName>
    <definedName name="asfalto" localSheetId="29">#REF!</definedName>
    <definedName name="asfalto" localSheetId="15">#REF!</definedName>
    <definedName name="asfalto" localSheetId="18">#REF!</definedName>
    <definedName name="asfalto" localSheetId="2">#REF!</definedName>
    <definedName name="asfalto" localSheetId="7">#REF!</definedName>
    <definedName name="asfalto" localSheetId="30">#REF!</definedName>
    <definedName name="asfalto" localSheetId="21">#REF!</definedName>
    <definedName name="asfalto" localSheetId="22">#REF!</definedName>
    <definedName name="asfalto" localSheetId="17">#REF!</definedName>
    <definedName name="asfalto" localSheetId="31">#REF!</definedName>
    <definedName name="asfalto" localSheetId="9">#REF!</definedName>
    <definedName name="asfalto" localSheetId="23">#REF!</definedName>
    <definedName name="asfalto" localSheetId="3">#REF!</definedName>
    <definedName name="asfalto" localSheetId="34">#REF!</definedName>
    <definedName name="asfalto" localSheetId="8">#REF!</definedName>
    <definedName name="asfalto" localSheetId="1">#REF!</definedName>
    <definedName name="asfalto" localSheetId="26">#REF!</definedName>
    <definedName name="asfalto" localSheetId="16">#REF!</definedName>
    <definedName name="asfalto" localSheetId="32">#REF!</definedName>
    <definedName name="asfalto" localSheetId="20">#REF!</definedName>
    <definedName name="asfalto" localSheetId="28">#REF!</definedName>
    <definedName name="asfalto" localSheetId="11">#REF!</definedName>
    <definedName name="asfalto" localSheetId="6">#REF!</definedName>
    <definedName name="asfalto" localSheetId="5">#REF!</definedName>
    <definedName name="asfalto" localSheetId="4">#REF!</definedName>
    <definedName name="asfalto" localSheetId="10">#REF!</definedName>
    <definedName name="asfalto" localSheetId="35">#REF!</definedName>
    <definedName name="asfalto" localSheetId="19">#REF!</definedName>
    <definedName name="asfalto" localSheetId="27">#REF!</definedName>
    <definedName name="asfalto" localSheetId="14">#REF!</definedName>
    <definedName name="asfalto" localSheetId="36">#REF!</definedName>
    <definedName name="asfalto" localSheetId="37">#REF!</definedName>
    <definedName name="asfalto">#REF!</definedName>
    <definedName name="_xlnm.Database" localSheetId="12">#REF!</definedName>
    <definedName name="_xlnm.Database" localSheetId="25">#REF!</definedName>
    <definedName name="_xlnm.Database" localSheetId="33">#REF!</definedName>
    <definedName name="_xlnm.Database" localSheetId="13">#REF!</definedName>
    <definedName name="_xlnm.Database" localSheetId="24">#REF!</definedName>
    <definedName name="_xlnm.Database" localSheetId="29">#REF!</definedName>
    <definedName name="_xlnm.Database" localSheetId="15">#REF!</definedName>
    <definedName name="_xlnm.Database" localSheetId="18">#REF!</definedName>
    <definedName name="_xlnm.Database" localSheetId="2">#REF!</definedName>
    <definedName name="_xlnm.Database" localSheetId="7">#REF!</definedName>
    <definedName name="_xlnm.Database" localSheetId="30">#REF!</definedName>
    <definedName name="_xlnm.Database" localSheetId="21">#REF!</definedName>
    <definedName name="_xlnm.Database" localSheetId="22">#REF!</definedName>
    <definedName name="_xlnm.Database" localSheetId="17">#REF!</definedName>
    <definedName name="_xlnm.Database" localSheetId="31">#REF!</definedName>
    <definedName name="_xlnm.Database" localSheetId="9">#REF!</definedName>
    <definedName name="_xlnm.Database" localSheetId="23">#REF!</definedName>
    <definedName name="_xlnm.Database" localSheetId="3">#REF!</definedName>
    <definedName name="_xlnm.Database" localSheetId="34">#REF!</definedName>
    <definedName name="_xlnm.Database" localSheetId="8">#REF!</definedName>
    <definedName name="_xlnm.Database" localSheetId="1">#REF!</definedName>
    <definedName name="_xlnm.Database" localSheetId="26">#REF!</definedName>
    <definedName name="_xlnm.Database" localSheetId="16">#REF!</definedName>
    <definedName name="_xlnm.Database" localSheetId="32">#REF!</definedName>
    <definedName name="_xlnm.Database" localSheetId="20">#REF!</definedName>
    <definedName name="_xlnm.Database" localSheetId="28">#REF!</definedName>
    <definedName name="_xlnm.Database" localSheetId="11">#REF!</definedName>
    <definedName name="_xlnm.Database" localSheetId="6">#REF!</definedName>
    <definedName name="_xlnm.Database" localSheetId="5">#REF!</definedName>
    <definedName name="_xlnm.Database" localSheetId="4">#REF!</definedName>
    <definedName name="_xlnm.Database" localSheetId="10">#REF!</definedName>
    <definedName name="_xlnm.Database" localSheetId="35">#REF!</definedName>
    <definedName name="_xlnm.Database" localSheetId="19">#REF!</definedName>
    <definedName name="_xlnm.Database" localSheetId="27">#REF!</definedName>
    <definedName name="_xlnm.Database" localSheetId="14">#REF!</definedName>
    <definedName name="_xlnm.Database" localSheetId="36">#REF!</definedName>
    <definedName name="_xlnm.Database" localSheetId="37">#REF!</definedName>
    <definedName name="_xlnm.Database">#REF!</definedName>
    <definedName name="CANT_COMIDA" localSheetId="12">#REF!</definedName>
    <definedName name="CANT_COMIDA" localSheetId="25">#REF!</definedName>
    <definedName name="CANT_COMIDA" localSheetId="33">#REF!</definedName>
    <definedName name="CANT_COMIDA" localSheetId="13">#REF!</definedName>
    <definedName name="CANT_COMIDA" localSheetId="24">#REF!</definedName>
    <definedName name="CANT_COMIDA" localSheetId="29">#REF!</definedName>
    <definedName name="CANT_COMIDA" localSheetId="15">#REF!</definedName>
    <definedName name="CANT_COMIDA" localSheetId="18">#REF!</definedName>
    <definedName name="CANT_COMIDA" localSheetId="2">#REF!</definedName>
    <definedName name="CANT_COMIDA" localSheetId="7">#REF!</definedName>
    <definedName name="CANT_COMIDA" localSheetId="30">#REF!</definedName>
    <definedName name="CANT_COMIDA" localSheetId="21">#REF!</definedName>
    <definedName name="CANT_COMIDA" localSheetId="22">#REF!</definedName>
    <definedName name="CANT_COMIDA" localSheetId="17">#REF!</definedName>
    <definedName name="CANT_COMIDA" localSheetId="31">#REF!</definedName>
    <definedName name="CANT_COMIDA" localSheetId="9">#REF!</definedName>
    <definedName name="CANT_COMIDA" localSheetId="23">#REF!</definedName>
    <definedName name="CANT_COMIDA" localSheetId="3">#REF!</definedName>
    <definedName name="CANT_COMIDA" localSheetId="34">#REF!</definedName>
    <definedName name="CANT_COMIDA" localSheetId="8">#REF!</definedName>
    <definedName name="CANT_COMIDA" localSheetId="1">#REF!</definedName>
    <definedName name="CANT_COMIDA" localSheetId="26">#REF!</definedName>
    <definedName name="CANT_COMIDA" localSheetId="16">#REF!</definedName>
    <definedName name="CANT_COMIDA" localSheetId="32">#REF!</definedName>
    <definedName name="CANT_COMIDA" localSheetId="20">#REF!</definedName>
    <definedName name="CANT_COMIDA" localSheetId="28">#REF!</definedName>
    <definedName name="CANT_COMIDA" localSheetId="11">#REF!</definedName>
    <definedName name="CANT_COMIDA" localSheetId="6">#REF!</definedName>
    <definedName name="CANT_COMIDA" localSheetId="5">#REF!</definedName>
    <definedName name="CANT_COMIDA" localSheetId="4">#REF!</definedName>
    <definedName name="CANT_COMIDA" localSheetId="10">#REF!</definedName>
    <definedName name="CANT_COMIDA" localSheetId="35">#REF!</definedName>
    <definedName name="CANT_COMIDA" localSheetId="19">#REF!</definedName>
    <definedName name="CANT_COMIDA" localSheetId="27">#REF!</definedName>
    <definedName name="CANT_COMIDA" localSheetId="14">#REF!</definedName>
    <definedName name="CANT_COMIDA" localSheetId="36">#REF!</definedName>
    <definedName name="CANT_COMIDA" localSheetId="37">#REF!</definedName>
    <definedName name="CANT_COMIDA">#REF!</definedName>
    <definedName name="CG_MANZONI" localSheetId="12">#REF!</definedName>
    <definedName name="CG_MANZONI" localSheetId="25">#REF!</definedName>
    <definedName name="CG_MANZONI" localSheetId="33">#REF!</definedName>
    <definedName name="CG_MANZONI" localSheetId="13">#REF!</definedName>
    <definedName name="CG_MANZONI" localSheetId="24">#REF!</definedName>
    <definedName name="CG_MANZONI" localSheetId="29">#REF!</definedName>
    <definedName name="CG_MANZONI" localSheetId="15">#REF!</definedName>
    <definedName name="CG_MANZONI" localSheetId="18">#REF!</definedName>
    <definedName name="CG_MANZONI" localSheetId="2">#REF!</definedName>
    <definedName name="CG_MANZONI" localSheetId="7">#REF!</definedName>
    <definedName name="CG_MANZONI" localSheetId="30">#REF!</definedName>
    <definedName name="CG_MANZONI" localSheetId="21">#REF!</definedName>
    <definedName name="CG_MANZONI" localSheetId="22">#REF!</definedName>
    <definedName name="CG_MANZONI" localSheetId="17">#REF!</definedName>
    <definedName name="CG_MANZONI" localSheetId="31">#REF!</definedName>
    <definedName name="CG_MANZONI" localSheetId="9">#REF!</definedName>
    <definedName name="CG_MANZONI" localSheetId="23">#REF!</definedName>
    <definedName name="CG_MANZONI" localSheetId="3">#REF!</definedName>
    <definedName name="CG_MANZONI" localSheetId="34">#REF!</definedName>
    <definedName name="CG_MANZONI" localSheetId="8">#REF!</definedName>
    <definedName name="CG_MANZONI" localSheetId="1">#REF!</definedName>
    <definedName name="CG_MANZONI" localSheetId="26">#REF!</definedName>
    <definedName name="CG_MANZONI" localSheetId="16">#REF!</definedName>
    <definedName name="CG_MANZONI" localSheetId="32">#REF!</definedName>
    <definedName name="CG_MANZONI" localSheetId="20">#REF!</definedName>
    <definedName name="CG_MANZONI" localSheetId="28">#REF!</definedName>
    <definedName name="CG_MANZONI" localSheetId="11">#REF!</definedName>
    <definedName name="CG_MANZONI" localSheetId="6">#REF!</definedName>
    <definedName name="CG_MANZONI" localSheetId="5">#REF!</definedName>
    <definedName name="CG_MANZONI" localSheetId="4">#REF!</definedName>
    <definedName name="CG_MANZONI" localSheetId="10">#REF!</definedName>
    <definedName name="CG_MANZONI" localSheetId="35">#REF!</definedName>
    <definedName name="CG_MANZONI" localSheetId="19">#REF!</definedName>
    <definedName name="CG_MANZONI" localSheetId="27">#REF!</definedName>
    <definedName name="CG_MANZONI" localSheetId="14">#REF!</definedName>
    <definedName name="CG_MANZONI" localSheetId="36">#REF!</definedName>
    <definedName name="CG_MANZONI" localSheetId="37">#REF!</definedName>
    <definedName name="CG_MANZONI">#REF!</definedName>
    <definedName name="CG_VELAZQUEZ" localSheetId="12">#REF!</definedName>
    <definedName name="CG_VELAZQUEZ" localSheetId="25">#REF!</definedName>
    <definedName name="CG_VELAZQUEZ" localSheetId="33">#REF!</definedName>
    <definedName name="CG_VELAZQUEZ" localSheetId="13">#REF!</definedName>
    <definedName name="CG_VELAZQUEZ" localSheetId="24">#REF!</definedName>
    <definedName name="CG_VELAZQUEZ" localSheetId="29">#REF!</definedName>
    <definedName name="CG_VELAZQUEZ" localSheetId="15">#REF!</definedName>
    <definedName name="CG_VELAZQUEZ" localSheetId="18">#REF!</definedName>
    <definedName name="CG_VELAZQUEZ" localSheetId="2">#REF!</definedName>
    <definedName name="CG_VELAZQUEZ" localSheetId="7">#REF!</definedName>
    <definedName name="CG_VELAZQUEZ" localSheetId="30">#REF!</definedName>
    <definedName name="CG_VELAZQUEZ" localSheetId="21">#REF!</definedName>
    <definedName name="CG_VELAZQUEZ" localSheetId="22">#REF!</definedName>
    <definedName name="CG_VELAZQUEZ" localSheetId="17">#REF!</definedName>
    <definedName name="CG_VELAZQUEZ" localSheetId="31">#REF!</definedName>
    <definedName name="CG_VELAZQUEZ" localSheetId="9">#REF!</definedName>
    <definedName name="CG_VELAZQUEZ" localSheetId="23">#REF!</definedName>
    <definedName name="CG_VELAZQUEZ" localSheetId="3">#REF!</definedName>
    <definedName name="CG_VELAZQUEZ" localSheetId="34">#REF!</definedName>
    <definedName name="CG_VELAZQUEZ" localSheetId="8">#REF!</definedName>
    <definedName name="CG_VELAZQUEZ" localSheetId="1">#REF!</definedName>
    <definedName name="CG_VELAZQUEZ" localSheetId="26">#REF!</definedName>
    <definedName name="CG_VELAZQUEZ" localSheetId="16">#REF!</definedName>
    <definedName name="CG_VELAZQUEZ" localSheetId="32">#REF!</definedName>
    <definedName name="CG_VELAZQUEZ" localSheetId="20">#REF!</definedName>
    <definedName name="CG_VELAZQUEZ" localSheetId="28">#REF!</definedName>
    <definedName name="CG_VELAZQUEZ" localSheetId="11">#REF!</definedName>
    <definedName name="CG_VELAZQUEZ" localSheetId="6">#REF!</definedName>
    <definedName name="CG_VELAZQUEZ" localSheetId="5">#REF!</definedName>
    <definedName name="CG_VELAZQUEZ" localSheetId="4">#REF!</definedName>
    <definedName name="CG_VELAZQUEZ" localSheetId="10">#REF!</definedName>
    <definedName name="CG_VELAZQUEZ" localSheetId="35">#REF!</definedName>
    <definedName name="CG_VELAZQUEZ" localSheetId="19">#REF!</definedName>
    <definedName name="CG_VELAZQUEZ" localSheetId="27">#REF!</definedName>
    <definedName name="CG_VELAZQUEZ" localSheetId="14">#REF!</definedName>
    <definedName name="CG_VELAZQUEZ" localSheetId="36">#REF!</definedName>
    <definedName name="CG_VELAZQUEZ" localSheetId="37">#REF!</definedName>
    <definedName name="CG_VELAZQUEZ">#REF!</definedName>
    <definedName name="COEF">'[1]Anexo K'!$F$41</definedName>
    <definedName name="COMIDA_BERTOGLIO" localSheetId="12">#REF!</definedName>
    <definedName name="COMIDA_BERTOGLIO" localSheetId="25">#REF!</definedName>
    <definedName name="COMIDA_BERTOGLIO" localSheetId="33">#REF!</definedName>
    <definedName name="COMIDA_BERTOGLIO" localSheetId="13">#REF!</definedName>
    <definedName name="COMIDA_BERTOGLIO" localSheetId="24">#REF!</definedName>
    <definedName name="COMIDA_BERTOGLIO" localSheetId="29">#REF!</definedName>
    <definedName name="COMIDA_BERTOGLIO" localSheetId="15">#REF!</definedName>
    <definedName name="COMIDA_BERTOGLIO" localSheetId="18">#REF!</definedName>
    <definedName name="COMIDA_BERTOGLIO" localSheetId="2">#REF!</definedName>
    <definedName name="COMIDA_BERTOGLIO" localSheetId="7">#REF!</definedName>
    <definedName name="COMIDA_BERTOGLIO" localSheetId="30">#REF!</definedName>
    <definedName name="COMIDA_BERTOGLIO" localSheetId="21">#REF!</definedName>
    <definedName name="COMIDA_BERTOGLIO" localSheetId="22">#REF!</definedName>
    <definedName name="COMIDA_BERTOGLIO" localSheetId="17">#REF!</definedName>
    <definedName name="COMIDA_BERTOGLIO" localSheetId="31">#REF!</definedName>
    <definedName name="COMIDA_BERTOGLIO" localSheetId="9">#REF!</definedName>
    <definedName name="COMIDA_BERTOGLIO" localSheetId="23">#REF!</definedName>
    <definedName name="COMIDA_BERTOGLIO" localSheetId="3">#REF!</definedName>
    <definedName name="COMIDA_BERTOGLIO" localSheetId="34">#REF!</definedName>
    <definedName name="COMIDA_BERTOGLIO" localSheetId="8">#REF!</definedName>
    <definedName name="COMIDA_BERTOGLIO" localSheetId="1">#REF!</definedName>
    <definedName name="COMIDA_BERTOGLIO" localSheetId="26">#REF!</definedName>
    <definedName name="COMIDA_BERTOGLIO" localSheetId="16">#REF!</definedName>
    <definedName name="COMIDA_BERTOGLIO" localSheetId="32">#REF!</definedName>
    <definedName name="COMIDA_BERTOGLIO" localSheetId="20">#REF!</definedName>
    <definedName name="COMIDA_BERTOGLIO" localSheetId="28">#REF!</definedName>
    <definedName name="COMIDA_BERTOGLIO" localSheetId="11">#REF!</definedName>
    <definedName name="COMIDA_BERTOGLIO" localSheetId="6">#REF!</definedName>
    <definedName name="COMIDA_BERTOGLIO" localSheetId="5">#REF!</definedName>
    <definedName name="COMIDA_BERTOGLIO" localSheetId="4">#REF!</definedName>
    <definedName name="COMIDA_BERTOGLIO" localSheetId="10">#REF!</definedName>
    <definedName name="COMIDA_BERTOGLIO" localSheetId="35">#REF!</definedName>
    <definedName name="COMIDA_BERTOGLIO" localSheetId="19">#REF!</definedName>
    <definedName name="COMIDA_BERTOGLIO" localSheetId="27">#REF!</definedName>
    <definedName name="COMIDA_BERTOGLIO" localSheetId="14">#REF!</definedName>
    <definedName name="COMIDA_BERTOGLIO" localSheetId="36">#REF!</definedName>
    <definedName name="COMIDA_BERTOGLIO" localSheetId="37">#REF!</definedName>
    <definedName name="COMIDA_BERTOGLIO">#REF!</definedName>
    <definedName name="COMIDA_DIEGO" localSheetId="12">#REF!</definedName>
    <definedName name="COMIDA_DIEGO" localSheetId="25">#REF!</definedName>
    <definedName name="COMIDA_DIEGO" localSheetId="33">#REF!</definedName>
    <definedName name="COMIDA_DIEGO" localSheetId="13">#REF!</definedName>
    <definedName name="COMIDA_DIEGO" localSheetId="24">#REF!</definedName>
    <definedName name="COMIDA_DIEGO" localSheetId="29">#REF!</definedName>
    <definedName name="COMIDA_DIEGO" localSheetId="15">#REF!</definedName>
    <definedName name="COMIDA_DIEGO" localSheetId="18">#REF!</definedName>
    <definedName name="COMIDA_DIEGO" localSheetId="2">#REF!</definedName>
    <definedName name="COMIDA_DIEGO" localSheetId="7">#REF!</definedName>
    <definedName name="COMIDA_DIEGO" localSheetId="30">#REF!</definedName>
    <definedName name="COMIDA_DIEGO" localSheetId="21">#REF!</definedName>
    <definedName name="COMIDA_DIEGO" localSheetId="22">#REF!</definedName>
    <definedName name="COMIDA_DIEGO" localSheetId="17">#REF!</definedName>
    <definedName name="COMIDA_DIEGO" localSheetId="31">#REF!</definedName>
    <definedName name="COMIDA_DIEGO" localSheetId="9">#REF!</definedName>
    <definedName name="COMIDA_DIEGO" localSheetId="23">#REF!</definedName>
    <definedName name="COMIDA_DIEGO" localSheetId="3">#REF!</definedName>
    <definedName name="COMIDA_DIEGO" localSheetId="34">#REF!</definedName>
    <definedName name="COMIDA_DIEGO" localSheetId="8">#REF!</definedName>
    <definedName name="COMIDA_DIEGO" localSheetId="1">#REF!</definedName>
    <definedName name="COMIDA_DIEGO" localSheetId="26">#REF!</definedName>
    <definedName name="COMIDA_DIEGO" localSheetId="16">#REF!</definedName>
    <definedName name="COMIDA_DIEGO" localSheetId="32">#REF!</definedName>
    <definedName name="COMIDA_DIEGO" localSheetId="20">#REF!</definedName>
    <definedName name="COMIDA_DIEGO" localSheetId="28">#REF!</definedName>
    <definedName name="COMIDA_DIEGO" localSheetId="11">#REF!</definedName>
    <definedName name="COMIDA_DIEGO" localSheetId="6">#REF!</definedName>
    <definedName name="COMIDA_DIEGO" localSheetId="5">#REF!</definedName>
    <definedName name="COMIDA_DIEGO" localSheetId="4">#REF!</definedName>
    <definedName name="COMIDA_DIEGO" localSheetId="10">#REF!</definedName>
    <definedName name="COMIDA_DIEGO" localSheetId="35">#REF!</definedName>
    <definedName name="COMIDA_DIEGO" localSheetId="19">#REF!</definedName>
    <definedName name="COMIDA_DIEGO" localSheetId="27">#REF!</definedName>
    <definedName name="COMIDA_DIEGO" localSheetId="14">#REF!</definedName>
    <definedName name="COMIDA_DIEGO" localSheetId="36">#REF!</definedName>
    <definedName name="COMIDA_DIEGO" localSheetId="37">#REF!</definedName>
    <definedName name="COMIDA_DIEGO">#REF!</definedName>
    <definedName name="COMIDA_GABRIEL" localSheetId="12">#REF!</definedName>
    <definedName name="COMIDA_GABRIEL" localSheetId="25">#REF!</definedName>
    <definedName name="COMIDA_GABRIEL" localSheetId="33">#REF!</definedName>
    <definedName name="COMIDA_GABRIEL" localSheetId="13">#REF!</definedName>
    <definedName name="COMIDA_GABRIEL" localSheetId="24">#REF!</definedName>
    <definedName name="COMIDA_GABRIEL" localSheetId="29">#REF!</definedName>
    <definedName name="COMIDA_GABRIEL" localSheetId="15">#REF!</definedName>
    <definedName name="COMIDA_GABRIEL" localSheetId="18">#REF!</definedName>
    <definedName name="COMIDA_GABRIEL" localSheetId="2">#REF!</definedName>
    <definedName name="COMIDA_GABRIEL" localSheetId="7">#REF!</definedName>
    <definedName name="COMIDA_GABRIEL" localSheetId="30">#REF!</definedName>
    <definedName name="COMIDA_GABRIEL" localSheetId="21">#REF!</definedName>
    <definedName name="COMIDA_GABRIEL" localSheetId="22">#REF!</definedName>
    <definedName name="COMIDA_GABRIEL" localSheetId="17">#REF!</definedName>
    <definedName name="COMIDA_GABRIEL" localSheetId="31">#REF!</definedName>
    <definedName name="COMIDA_GABRIEL" localSheetId="9">#REF!</definedName>
    <definedName name="COMIDA_GABRIEL" localSheetId="23">#REF!</definedName>
    <definedName name="COMIDA_GABRIEL" localSheetId="3">#REF!</definedName>
    <definedName name="COMIDA_GABRIEL" localSheetId="34">#REF!</definedName>
    <definedName name="COMIDA_GABRIEL" localSheetId="8">#REF!</definedName>
    <definedName name="COMIDA_GABRIEL" localSheetId="1">#REF!</definedName>
    <definedName name="COMIDA_GABRIEL" localSheetId="26">#REF!</definedName>
    <definedName name="COMIDA_GABRIEL" localSheetId="16">#REF!</definedName>
    <definedName name="COMIDA_GABRIEL" localSheetId="32">#REF!</definedName>
    <definedName name="COMIDA_GABRIEL" localSheetId="20">#REF!</definedName>
    <definedName name="COMIDA_GABRIEL" localSheetId="28">#REF!</definedName>
    <definedName name="COMIDA_GABRIEL" localSheetId="11">#REF!</definedName>
    <definedName name="COMIDA_GABRIEL" localSheetId="6">#REF!</definedName>
    <definedName name="COMIDA_GABRIEL" localSheetId="5">#REF!</definedName>
    <definedName name="COMIDA_GABRIEL" localSheetId="4">#REF!</definedName>
    <definedName name="COMIDA_GABRIEL" localSheetId="10">#REF!</definedName>
    <definedName name="COMIDA_GABRIEL" localSheetId="35">#REF!</definedName>
    <definedName name="COMIDA_GABRIEL" localSheetId="19">#REF!</definedName>
    <definedName name="COMIDA_GABRIEL" localSheetId="27">#REF!</definedName>
    <definedName name="COMIDA_GABRIEL" localSheetId="14">#REF!</definedName>
    <definedName name="COMIDA_GABRIEL" localSheetId="36">#REF!</definedName>
    <definedName name="COMIDA_GABRIEL" localSheetId="37">#REF!</definedName>
    <definedName name="COMIDA_GABRIEL">#REF!</definedName>
    <definedName name="COMIDA_MANZONI" localSheetId="12">#REF!</definedName>
    <definedName name="COMIDA_MANZONI" localSheetId="25">#REF!</definedName>
    <definedName name="COMIDA_MANZONI" localSheetId="33">#REF!</definedName>
    <definedName name="COMIDA_MANZONI" localSheetId="13">#REF!</definedName>
    <definedName name="COMIDA_MANZONI" localSheetId="24">#REF!</definedName>
    <definedName name="COMIDA_MANZONI" localSheetId="29">#REF!</definedName>
    <definedName name="COMIDA_MANZONI" localSheetId="15">#REF!</definedName>
    <definedName name="COMIDA_MANZONI" localSheetId="18">#REF!</definedName>
    <definedName name="COMIDA_MANZONI" localSheetId="2">#REF!</definedName>
    <definedName name="COMIDA_MANZONI" localSheetId="7">#REF!</definedName>
    <definedName name="COMIDA_MANZONI" localSheetId="30">#REF!</definedName>
    <definedName name="COMIDA_MANZONI" localSheetId="21">#REF!</definedName>
    <definedName name="COMIDA_MANZONI" localSheetId="22">#REF!</definedName>
    <definedName name="COMIDA_MANZONI" localSheetId="17">#REF!</definedName>
    <definedName name="COMIDA_MANZONI" localSheetId="31">#REF!</definedName>
    <definedName name="COMIDA_MANZONI" localSheetId="9">#REF!</definedName>
    <definedName name="COMIDA_MANZONI" localSheetId="23">#REF!</definedName>
    <definedName name="COMIDA_MANZONI" localSheetId="3">#REF!</definedName>
    <definedName name="COMIDA_MANZONI" localSheetId="34">#REF!</definedName>
    <definedName name="COMIDA_MANZONI" localSheetId="8">#REF!</definedName>
    <definedName name="COMIDA_MANZONI" localSheetId="1">#REF!</definedName>
    <definedName name="COMIDA_MANZONI" localSheetId="26">#REF!</definedName>
    <definedName name="COMIDA_MANZONI" localSheetId="16">#REF!</definedName>
    <definedName name="COMIDA_MANZONI" localSheetId="32">#REF!</definedName>
    <definedName name="COMIDA_MANZONI" localSheetId="20">#REF!</definedName>
    <definedName name="COMIDA_MANZONI" localSheetId="28">#REF!</definedName>
    <definedName name="COMIDA_MANZONI" localSheetId="11">#REF!</definedName>
    <definedName name="COMIDA_MANZONI" localSheetId="6">#REF!</definedName>
    <definedName name="COMIDA_MANZONI" localSheetId="5">#REF!</definedName>
    <definedName name="COMIDA_MANZONI" localSheetId="4">#REF!</definedName>
    <definedName name="COMIDA_MANZONI" localSheetId="10">#REF!</definedName>
    <definedName name="COMIDA_MANZONI" localSheetId="35">#REF!</definedName>
    <definedName name="COMIDA_MANZONI" localSheetId="19">#REF!</definedName>
    <definedName name="COMIDA_MANZONI" localSheetId="27">#REF!</definedName>
    <definedName name="COMIDA_MANZONI" localSheetId="14">#REF!</definedName>
    <definedName name="COMIDA_MANZONI" localSheetId="36">#REF!</definedName>
    <definedName name="COMIDA_MANZONI" localSheetId="37">#REF!</definedName>
    <definedName name="COMIDA_MANZONI">#REF!</definedName>
    <definedName name="COMIDA_SEBA" localSheetId="12">#REF!</definedName>
    <definedName name="COMIDA_SEBA" localSheetId="25">#REF!</definedName>
    <definedName name="COMIDA_SEBA" localSheetId="33">#REF!</definedName>
    <definedName name="COMIDA_SEBA" localSheetId="13">#REF!</definedName>
    <definedName name="COMIDA_SEBA" localSheetId="24">#REF!</definedName>
    <definedName name="COMIDA_SEBA" localSheetId="29">#REF!</definedName>
    <definedName name="COMIDA_SEBA" localSheetId="15">#REF!</definedName>
    <definedName name="COMIDA_SEBA" localSheetId="18">#REF!</definedName>
    <definedName name="COMIDA_SEBA" localSheetId="2">#REF!</definedName>
    <definedName name="COMIDA_SEBA" localSheetId="7">#REF!</definedName>
    <definedName name="COMIDA_SEBA" localSheetId="30">#REF!</definedName>
    <definedName name="COMIDA_SEBA" localSheetId="21">#REF!</definedName>
    <definedName name="COMIDA_SEBA" localSheetId="22">#REF!</definedName>
    <definedName name="COMIDA_SEBA" localSheetId="17">#REF!</definedName>
    <definedName name="COMIDA_SEBA" localSheetId="31">#REF!</definedName>
    <definedName name="COMIDA_SEBA" localSheetId="9">#REF!</definedName>
    <definedName name="COMIDA_SEBA" localSheetId="23">#REF!</definedName>
    <definedName name="COMIDA_SEBA" localSheetId="3">#REF!</definedName>
    <definedName name="COMIDA_SEBA" localSheetId="34">#REF!</definedName>
    <definedName name="COMIDA_SEBA" localSheetId="8">#REF!</definedName>
    <definedName name="COMIDA_SEBA" localSheetId="1">#REF!</definedName>
    <definedName name="COMIDA_SEBA" localSheetId="26">#REF!</definedName>
    <definedName name="COMIDA_SEBA" localSheetId="16">#REF!</definedName>
    <definedName name="COMIDA_SEBA" localSheetId="32">#REF!</definedName>
    <definedName name="COMIDA_SEBA" localSheetId="20">#REF!</definedName>
    <definedName name="COMIDA_SEBA" localSheetId="28">#REF!</definedName>
    <definedName name="COMIDA_SEBA" localSheetId="11">#REF!</definedName>
    <definedName name="COMIDA_SEBA" localSheetId="6">#REF!</definedName>
    <definedName name="COMIDA_SEBA" localSheetId="5">#REF!</definedName>
    <definedName name="COMIDA_SEBA" localSheetId="4">#REF!</definedName>
    <definedName name="COMIDA_SEBA" localSheetId="10">#REF!</definedName>
    <definedName name="COMIDA_SEBA" localSheetId="35">#REF!</definedName>
    <definedName name="COMIDA_SEBA" localSheetId="19">#REF!</definedName>
    <definedName name="COMIDA_SEBA" localSheetId="27">#REF!</definedName>
    <definedName name="COMIDA_SEBA" localSheetId="14">#REF!</definedName>
    <definedName name="COMIDA_SEBA" localSheetId="36">#REF!</definedName>
    <definedName name="COMIDA_SEBA" localSheetId="37">#REF!</definedName>
    <definedName name="COMIDA_SEBA">#REF!</definedName>
    <definedName name="COMIDA_SUAREZ" localSheetId="12">#REF!</definedName>
    <definedName name="COMIDA_SUAREZ" localSheetId="25">#REF!</definedName>
    <definedName name="COMIDA_SUAREZ" localSheetId="33">#REF!</definedName>
    <definedName name="COMIDA_SUAREZ" localSheetId="13">#REF!</definedName>
    <definedName name="COMIDA_SUAREZ" localSheetId="24">#REF!</definedName>
    <definedName name="COMIDA_SUAREZ" localSheetId="29">#REF!</definedName>
    <definedName name="COMIDA_SUAREZ" localSheetId="15">#REF!</definedName>
    <definedName name="COMIDA_SUAREZ" localSheetId="18">#REF!</definedName>
    <definedName name="COMIDA_SUAREZ" localSheetId="2">#REF!</definedName>
    <definedName name="COMIDA_SUAREZ" localSheetId="7">#REF!</definedName>
    <definedName name="COMIDA_SUAREZ" localSheetId="30">#REF!</definedName>
    <definedName name="COMIDA_SUAREZ" localSheetId="21">#REF!</definedName>
    <definedName name="COMIDA_SUAREZ" localSheetId="22">#REF!</definedName>
    <definedName name="COMIDA_SUAREZ" localSheetId="17">#REF!</definedName>
    <definedName name="COMIDA_SUAREZ" localSheetId="31">#REF!</definedName>
    <definedName name="COMIDA_SUAREZ" localSheetId="9">#REF!</definedName>
    <definedName name="COMIDA_SUAREZ" localSheetId="23">#REF!</definedName>
    <definedName name="COMIDA_SUAREZ" localSheetId="3">#REF!</definedName>
    <definedName name="COMIDA_SUAREZ" localSheetId="34">#REF!</definedName>
    <definedName name="COMIDA_SUAREZ" localSheetId="8">#REF!</definedName>
    <definedName name="COMIDA_SUAREZ" localSheetId="1">#REF!</definedName>
    <definedName name="COMIDA_SUAREZ" localSheetId="26">#REF!</definedName>
    <definedName name="COMIDA_SUAREZ" localSheetId="16">#REF!</definedName>
    <definedName name="COMIDA_SUAREZ" localSheetId="32">#REF!</definedName>
    <definedName name="COMIDA_SUAREZ" localSheetId="20">#REF!</definedName>
    <definedName name="COMIDA_SUAREZ" localSheetId="28">#REF!</definedName>
    <definedName name="COMIDA_SUAREZ" localSheetId="11">#REF!</definedName>
    <definedName name="COMIDA_SUAREZ" localSheetId="6">#REF!</definedName>
    <definedName name="COMIDA_SUAREZ" localSheetId="5">#REF!</definedName>
    <definedName name="COMIDA_SUAREZ" localSheetId="4">#REF!</definedName>
    <definedName name="COMIDA_SUAREZ" localSheetId="10">#REF!</definedName>
    <definedName name="COMIDA_SUAREZ" localSheetId="35">#REF!</definedName>
    <definedName name="COMIDA_SUAREZ" localSheetId="19">#REF!</definedName>
    <definedName name="COMIDA_SUAREZ" localSheetId="27">#REF!</definedName>
    <definedName name="COMIDA_SUAREZ" localSheetId="14">#REF!</definedName>
    <definedName name="COMIDA_SUAREZ" localSheetId="36">#REF!</definedName>
    <definedName name="COMIDA_SUAREZ" localSheetId="37">#REF!</definedName>
    <definedName name="COMIDA_SUAREZ">#REF!</definedName>
    <definedName name="COMIDA_TOTI" localSheetId="12">#REF!</definedName>
    <definedName name="COMIDA_TOTI" localSheetId="25">#REF!</definedName>
    <definedName name="COMIDA_TOTI" localSheetId="33">#REF!</definedName>
    <definedName name="COMIDA_TOTI" localSheetId="13">#REF!</definedName>
    <definedName name="COMIDA_TOTI" localSheetId="24">#REF!</definedName>
    <definedName name="COMIDA_TOTI" localSheetId="29">#REF!</definedName>
    <definedName name="COMIDA_TOTI" localSheetId="15">#REF!</definedName>
    <definedName name="COMIDA_TOTI" localSheetId="18">#REF!</definedName>
    <definedName name="COMIDA_TOTI" localSheetId="2">#REF!</definedName>
    <definedName name="COMIDA_TOTI" localSheetId="7">#REF!</definedName>
    <definedName name="COMIDA_TOTI" localSheetId="30">#REF!</definedName>
    <definedName name="COMIDA_TOTI" localSheetId="21">#REF!</definedName>
    <definedName name="COMIDA_TOTI" localSheetId="22">#REF!</definedName>
    <definedName name="COMIDA_TOTI" localSheetId="17">#REF!</definedName>
    <definedName name="COMIDA_TOTI" localSheetId="31">#REF!</definedName>
    <definedName name="COMIDA_TOTI" localSheetId="9">#REF!</definedName>
    <definedName name="COMIDA_TOTI" localSheetId="23">#REF!</definedName>
    <definedName name="COMIDA_TOTI" localSheetId="3">#REF!</definedName>
    <definedName name="COMIDA_TOTI" localSheetId="34">#REF!</definedName>
    <definedName name="COMIDA_TOTI" localSheetId="8">#REF!</definedName>
    <definedName name="COMIDA_TOTI" localSheetId="1">#REF!</definedName>
    <definedName name="COMIDA_TOTI" localSheetId="26">#REF!</definedName>
    <definedName name="COMIDA_TOTI" localSheetId="16">#REF!</definedName>
    <definedName name="COMIDA_TOTI" localSheetId="32">#REF!</definedName>
    <definedName name="COMIDA_TOTI" localSheetId="20">#REF!</definedName>
    <definedName name="COMIDA_TOTI" localSheetId="28">#REF!</definedName>
    <definedName name="COMIDA_TOTI" localSheetId="11">#REF!</definedName>
    <definedName name="COMIDA_TOTI" localSheetId="6">#REF!</definedName>
    <definedName name="COMIDA_TOTI" localSheetId="5">#REF!</definedName>
    <definedName name="COMIDA_TOTI" localSheetId="4">#REF!</definedName>
    <definedName name="COMIDA_TOTI" localSheetId="10">#REF!</definedName>
    <definedName name="COMIDA_TOTI" localSheetId="35">#REF!</definedName>
    <definedName name="COMIDA_TOTI" localSheetId="19">#REF!</definedName>
    <definedName name="COMIDA_TOTI" localSheetId="27">#REF!</definedName>
    <definedName name="COMIDA_TOTI" localSheetId="14">#REF!</definedName>
    <definedName name="COMIDA_TOTI" localSheetId="36">#REF!</definedName>
    <definedName name="COMIDA_TOTI" localSheetId="37">#REF!</definedName>
    <definedName name="COMIDA_TOTI">#REF!</definedName>
    <definedName name="COMITENTE" localSheetId="12">'[1]Anexo L'!#REF!</definedName>
    <definedName name="COMITENTE" localSheetId="25">'[1]Anexo L'!#REF!</definedName>
    <definedName name="COMITENTE" localSheetId="33">'[1]Anexo L'!#REF!</definedName>
    <definedName name="COMITENTE" localSheetId="13">'[1]Anexo L'!#REF!</definedName>
    <definedName name="COMITENTE" localSheetId="24">'[1]Anexo L'!#REF!</definedName>
    <definedName name="COMITENTE" localSheetId="29">'[1]Anexo L'!#REF!</definedName>
    <definedName name="COMITENTE" localSheetId="15">'[1]Anexo L'!#REF!</definedName>
    <definedName name="COMITENTE" localSheetId="18">'[1]Anexo L'!#REF!</definedName>
    <definedName name="COMITENTE" localSheetId="2">'[1]Anexo L'!#REF!</definedName>
    <definedName name="COMITENTE" localSheetId="7">'[1]Anexo L'!#REF!</definedName>
    <definedName name="COMITENTE" localSheetId="30">'[1]Anexo L'!#REF!</definedName>
    <definedName name="COMITENTE" localSheetId="21">'[1]Anexo L'!#REF!</definedName>
    <definedName name="COMITENTE" localSheetId="22">'[1]Anexo L'!#REF!</definedName>
    <definedName name="COMITENTE" localSheetId="17">'[1]Anexo L'!#REF!</definedName>
    <definedName name="COMITENTE" localSheetId="31">'[1]Anexo L'!#REF!</definedName>
    <definedName name="COMITENTE" localSheetId="9">'[1]Anexo L'!#REF!</definedName>
    <definedName name="COMITENTE" localSheetId="23">'[1]Anexo L'!#REF!</definedName>
    <definedName name="COMITENTE" localSheetId="3">'[1]Anexo L'!#REF!</definedName>
    <definedName name="COMITENTE" localSheetId="34">'[1]Anexo L'!#REF!</definedName>
    <definedName name="COMITENTE" localSheetId="8">'[1]Anexo L'!#REF!</definedName>
    <definedName name="COMITENTE" localSheetId="1">'[1]Anexo L'!#REF!</definedName>
    <definedName name="COMITENTE" localSheetId="26">'[1]Anexo L'!#REF!</definedName>
    <definedName name="COMITENTE" localSheetId="16">'[1]Anexo L'!#REF!</definedName>
    <definedName name="COMITENTE" localSheetId="32">'[1]Anexo L'!#REF!</definedName>
    <definedName name="COMITENTE" localSheetId="20">'[1]Anexo L'!#REF!</definedName>
    <definedName name="COMITENTE" localSheetId="28">'[1]Anexo L'!#REF!</definedName>
    <definedName name="COMITENTE" localSheetId="11">'[1]Anexo L'!#REF!</definedName>
    <definedName name="COMITENTE" localSheetId="6">'[1]Anexo L'!#REF!</definedName>
    <definedName name="COMITENTE" localSheetId="5">'[1]Anexo L'!#REF!</definedName>
    <definedName name="COMITENTE" localSheetId="4">'[1]Anexo L'!#REF!</definedName>
    <definedName name="COMITENTE" localSheetId="10">'[1]Anexo L'!#REF!</definedName>
    <definedName name="COMITENTE" localSheetId="35">'[1]Anexo L'!#REF!</definedName>
    <definedName name="COMITENTE" localSheetId="19">'[1]Anexo L'!#REF!</definedName>
    <definedName name="COMITENTE" localSheetId="27">'[1]Anexo L'!#REF!</definedName>
    <definedName name="COMITENTE" localSheetId="14">'[1]Anexo L'!#REF!</definedName>
    <definedName name="COMITENTE" localSheetId="36">'[1]Anexo L'!#REF!</definedName>
    <definedName name="COMITENTE" localSheetId="37">'[1]Anexo L'!#REF!</definedName>
    <definedName name="COMITENTE">'[1]Anexo L'!#REF!</definedName>
    <definedName name="COSTO_COMBUSTIBLE" localSheetId="12">#REF!</definedName>
    <definedName name="COSTO_COMBUSTIBLE" localSheetId="25">#REF!</definedName>
    <definedName name="COSTO_COMBUSTIBLE" localSheetId="33">#REF!</definedName>
    <definedName name="COSTO_COMBUSTIBLE" localSheetId="13">#REF!</definedName>
    <definedName name="COSTO_COMBUSTIBLE" localSheetId="24">#REF!</definedName>
    <definedName name="COSTO_COMBUSTIBLE" localSheetId="29">#REF!</definedName>
    <definedName name="COSTO_COMBUSTIBLE" localSheetId="15">#REF!</definedName>
    <definedName name="COSTO_COMBUSTIBLE" localSheetId="18">#REF!</definedName>
    <definedName name="COSTO_COMBUSTIBLE" localSheetId="2">#REF!</definedName>
    <definedName name="COSTO_COMBUSTIBLE" localSheetId="7">#REF!</definedName>
    <definedName name="COSTO_COMBUSTIBLE" localSheetId="30">#REF!</definedName>
    <definedName name="COSTO_COMBUSTIBLE" localSheetId="21">#REF!</definedName>
    <definedName name="COSTO_COMBUSTIBLE" localSheetId="22">#REF!</definedName>
    <definedName name="COSTO_COMBUSTIBLE" localSheetId="17">#REF!</definedName>
    <definedName name="COSTO_COMBUSTIBLE" localSheetId="31">#REF!</definedName>
    <definedName name="COSTO_COMBUSTIBLE" localSheetId="9">#REF!</definedName>
    <definedName name="COSTO_COMBUSTIBLE" localSheetId="23">#REF!</definedName>
    <definedName name="COSTO_COMBUSTIBLE" localSheetId="3">#REF!</definedName>
    <definedName name="COSTO_COMBUSTIBLE" localSheetId="34">#REF!</definedName>
    <definedName name="COSTO_COMBUSTIBLE" localSheetId="8">#REF!</definedName>
    <definedName name="COSTO_COMBUSTIBLE" localSheetId="1">#REF!</definedName>
    <definedName name="COSTO_COMBUSTIBLE" localSheetId="26">#REF!</definedName>
    <definedName name="COSTO_COMBUSTIBLE" localSheetId="16">#REF!</definedName>
    <definedName name="COSTO_COMBUSTIBLE" localSheetId="32">#REF!</definedName>
    <definedName name="COSTO_COMBUSTIBLE" localSheetId="20">#REF!</definedName>
    <definedName name="COSTO_COMBUSTIBLE" localSheetId="28">#REF!</definedName>
    <definedName name="COSTO_COMBUSTIBLE" localSheetId="11">#REF!</definedName>
    <definedName name="COSTO_COMBUSTIBLE" localSheetId="6">#REF!</definedName>
    <definedName name="COSTO_COMBUSTIBLE" localSheetId="5">#REF!</definedName>
    <definedName name="COSTO_COMBUSTIBLE" localSheetId="4">#REF!</definedName>
    <definedName name="COSTO_COMBUSTIBLE" localSheetId="10">#REF!</definedName>
    <definedName name="COSTO_COMBUSTIBLE" localSheetId="35">#REF!</definedName>
    <definedName name="COSTO_COMBUSTIBLE" localSheetId="19">#REF!</definedName>
    <definedName name="COSTO_COMBUSTIBLE" localSheetId="27">#REF!</definedName>
    <definedName name="COSTO_COMBUSTIBLE" localSheetId="14">#REF!</definedName>
    <definedName name="COSTO_COMBUSTIBLE" localSheetId="36">#REF!</definedName>
    <definedName name="COSTO_COMBUSTIBLE" localSheetId="37">#REF!</definedName>
    <definedName name="COSTO_COMBUSTIBLE">#REF!</definedName>
    <definedName name="COSTO_COMIDA" localSheetId="12">#REF!</definedName>
    <definedName name="COSTO_COMIDA" localSheetId="25">#REF!</definedName>
    <definedName name="COSTO_COMIDA" localSheetId="33">#REF!</definedName>
    <definedName name="COSTO_COMIDA" localSheetId="13">#REF!</definedName>
    <definedName name="COSTO_COMIDA" localSheetId="24">#REF!</definedName>
    <definedName name="COSTO_COMIDA" localSheetId="29">#REF!</definedName>
    <definedName name="COSTO_COMIDA" localSheetId="15">#REF!</definedName>
    <definedName name="COSTO_COMIDA" localSheetId="18">#REF!</definedName>
    <definedName name="COSTO_COMIDA" localSheetId="2">#REF!</definedName>
    <definedName name="COSTO_COMIDA" localSheetId="7">#REF!</definedName>
    <definedName name="COSTO_COMIDA" localSheetId="30">#REF!</definedName>
    <definedName name="COSTO_COMIDA" localSheetId="21">#REF!</definedName>
    <definedName name="COSTO_COMIDA" localSheetId="22">#REF!</definedName>
    <definedName name="COSTO_COMIDA" localSheetId="17">#REF!</definedName>
    <definedName name="COSTO_COMIDA" localSheetId="31">#REF!</definedName>
    <definedName name="COSTO_COMIDA" localSheetId="9">#REF!</definedName>
    <definedName name="COSTO_COMIDA" localSheetId="23">#REF!</definedName>
    <definedName name="COSTO_COMIDA" localSheetId="3">#REF!</definedName>
    <definedName name="COSTO_COMIDA" localSheetId="34">#REF!</definedName>
    <definedName name="COSTO_COMIDA" localSheetId="8">#REF!</definedName>
    <definedName name="COSTO_COMIDA" localSheetId="1">#REF!</definedName>
    <definedName name="COSTO_COMIDA" localSheetId="26">#REF!</definedName>
    <definedName name="COSTO_COMIDA" localSheetId="16">#REF!</definedName>
    <definedName name="COSTO_COMIDA" localSheetId="32">#REF!</definedName>
    <definedName name="COSTO_COMIDA" localSheetId="20">#REF!</definedName>
    <definedName name="COSTO_COMIDA" localSheetId="28">#REF!</definedName>
    <definedName name="COSTO_COMIDA" localSheetId="11">#REF!</definedName>
    <definedName name="COSTO_COMIDA" localSheetId="6">#REF!</definedName>
    <definedName name="COSTO_COMIDA" localSheetId="5">#REF!</definedName>
    <definedName name="COSTO_COMIDA" localSheetId="4">#REF!</definedName>
    <definedName name="COSTO_COMIDA" localSheetId="10">#REF!</definedName>
    <definedName name="COSTO_COMIDA" localSheetId="35">#REF!</definedName>
    <definedName name="COSTO_COMIDA" localSheetId="19">#REF!</definedName>
    <definedName name="COSTO_COMIDA" localSheetId="27">#REF!</definedName>
    <definedName name="COSTO_COMIDA" localSheetId="14">#REF!</definedName>
    <definedName name="COSTO_COMIDA" localSheetId="36">#REF!</definedName>
    <definedName name="COSTO_COMIDA" localSheetId="37">#REF!</definedName>
    <definedName name="COSTO_COMIDA">#REF!</definedName>
    <definedName name="GASOIL" localSheetId="12">#REF!</definedName>
    <definedName name="GASOIL" localSheetId="25">#REF!</definedName>
    <definedName name="GASOIL" localSheetId="33">#REF!</definedName>
    <definedName name="GASOIL" localSheetId="13">#REF!</definedName>
    <definedName name="GASOIL" localSheetId="24">#REF!</definedName>
    <definedName name="GASOIL" localSheetId="29">#REF!</definedName>
    <definedName name="GASOIL" localSheetId="15">#REF!</definedName>
    <definedName name="GASOIL" localSheetId="18">#REF!</definedName>
    <definedName name="GASOIL" localSheetId="2">#REF!</definedName>
    <definedName name="GASOIL" localSheetId="7">#REF!</definedName>
    <definedName name="GASOIL" localSheetId="30">#REF!</definedName>
    <definedName name="GASOIL" localSheetId="21">#REF!</definedName>
    <definedName name="GASOIL" localSheetId="22">#REF!</definedName>
    <definedName name="GASOIL" localSheetId="17">#REF!</definedName>
    <definedName name="GASOIL" localSheetId="31">#REF!</definedName>
    <definedName name="GASOIL" localSheetId="9">#REF!</definedName>
    <definedName name="GASOIL" localSheetId="23">#REF!</definedName>
    <definedName name="GASOIL" localSheetId="3">#REF!</definedName>
    <definedName name="GASOIL" localSheetId="34">#REF!</definedName>
    <definedName name="GASOIL" localSheetId="8">#REF!</definedName>
    <definedName name="GASOIL" localSheetId="1">#REF!</definedName>
    <definedName name="GASOIL" localSheetId="26">#REF!</definedName>
    <definedName name="GASOIL" localSheetId="16">#REF!</definedName>
    <definedName name="GASOIL" localSheetId="32">#REF!</definedName>
    <definedName name="GASOIL" localSheetId="20">#REF!</definedName>
    <definedName name="GASOIL" localSheetId="28">#REF!</definedName>
    <definedName name="GASOIL" localSheetId="11">#REF!</definedName>
    <definedName name="GASOIL" localSheetId="6">#REF!</definedName>
    <definedName name="GASOIL" localSheetId="5">#REF!</definedName>
    <definedName name="GASOIL" localSheetId="4">#REF!</definedName>
    <definedName name="GASOIL" localSheetId="10">#REF!</definedName>
    <definedName name="GASOIL" localSheetId="35">#REF!</definedName>
    <definedName name="GASOIL" localSheetId="19">#REF!</definedName>
    <definedName name="GASOIL" localSheetId="27">#REF!</definedName>
    <definedName name="GASOIL" localSheetId="14">#REF!</definedName>
    <definedName name="GASOIL" localSheetId="36">#REF!</definedName>
    <definedName name="GASOIL" localSheetId="37">#REF!</definedName>
    <definedName name="GASOIL">#REF!</definedName>
    <definedName name="GASOIL_VILLA" localSheetId="12">#REF!</definedName>
    <definedName name="GASOIL_VILLA" localSheetId="25">#REF!</definedName>
    <definedName name="GASOIL_VILLA" localSheetId="33">#REF!</definedName>
    <definedName name="GASOIL_VILLA" localSheetId="13">#REF!</definedName>
    <definedName name="GASOIL_VILLA" localSheetId="24">#REF!</definedName>
    <definedName name="GASOIL_VILLA" localSheetId="29">#REF!</definedName>
    <definedName name="GASOIL_VILLA" localSheetId="15">#REF!</definedName>
    <definedName name="GASOIL_VILLA" localSheetId="18">#REF!</definedName>
    <definedName name="GASOIL_VILLA" localSheetId="2">#REF!</definedName>
    <definedName name="GASOIL_VILLA" localSheetId="7">#REF!</definedName>
    <definedName name="GASOIL_VILLA" localSheetId="30">#REF!</definedName>
    <definedName name="GASOIL_VILLA" localSheetId="21">#REF!</definedName>
    <definedName name="GASOIL_VILLA" localSheetId="22">#REF!</definedName>
    <definedName name="GASOIL_VILLA" localSheetId="17">#REF!</definedName>
    <definedName name="GASOIL_VILLA" localSheetId="31">#REF!</definedName>
    <definedName name="GASOIL_VILLA" localSheetId="9">#REF!</definedName>
    <definedName name="GASOIL_VILLA" localSheetId="23">#REF!</definedName>
    <definedName name="GASOIL_VILLA" localSheetId="3">#REF!</definedName>
    <definedName name="GASOIL_VILLA" localSheetId="34">#REF!</definedName>
    <definedName name="GASOIL_VILLA" localSheetId="8">#REF!</definedName>
    <definedName name="GASOIL_VILLA" localSheetId="1">#REF!</definedName>
    <definedName name="GASOIL_VILLA" localSheetId="26">#REF!</definedName>
    <definedName name="GASOIL_VILLA" localSheetId="16">#REF!</definedName>
    <definedName name="GASOIL_VILLA" localSheetId="32">#REF!</definedName>
    <definedName name="GASOIL_VILLA" localSheetId="20">#REF!</definedName>
    <definedName name="GASOIL_VILLA" localSheetId="28">#REF!</definedName>
    <definedName name="GASOIL_VILLA" localSheetId="11">#REF!</definedName>
    <definedName name="GASOIL_VILLA" localSheetId="6">#REF!</definedName>
    <definedName name="GASOIL_VILLA" localSheetId="5">#REF!</definedName>
    <definedName name="GASOIL_VILLA" localSheetId="4">#REF!</definedName>
    <definedName name="GASOIL_VILLA" localSheetId="10">#REF!</definedName>
    <definedName name="GASOIL_VILLA" localSheetId="35">#REF!</definedName>
    <definedName name="GASOIL_VILLA" localSheetId="19">#REF!</definedName>
    <definedName name="GASOIL_VILLA" localSheetId="27">#REF!</definedName>
    <definedName name="GASOIL_VILLA" localSheetId="14">#REF!</definedName>
    <definedName name="GASOIL_VILLA" localSheetId="36">#REF!</definedName>
    <definedName name="GASOIL_VILLA" localSheetId="37">#REF!</definedName>
    <definedName name="GASOIL_VILLA">#REF!</definedName>
    <definedName name="LG_MANZONI" localSheetId="12">#REF!</definedName>
    <definedName name="LG_MANZONI" localSheetId="25">#REF!</definedName>
    <definedName name="LG_MANZONI" localSheetId="33">#REF!</definedName>
    <definedName name="LG_MANZONI" localSheetId="13">#REF!</definedName>
    <definedName name="LG_MANZONI" localSheetId="24">#REF!</definedName>
    <definedName name="LG_MANZONI" localSheetId="29">#REF!</definedName>
    <definedName name="LG_MANZONI" localSheetId="15">#REF!</definedName>
    <definedName name="LG_MANZONI" localSheetId="18">#REF!</definedName>
    <definedName name="LG_MANZONI" localSheetId="2">#REF!</definedName>
    <definedName name="LG_MANZONI" localSheetId="7">#REF!</definedName>
    <definedName name="LG_MANZONI" localSheetId="30">#REF!</definedName>
    <definedName name="LG_MANZONI" localSheetId="21">#REF!</definedName>
    <definedName name="LG_MANZONI" localSheetId="22">#REF!</definedName>
    <definedName name="LG_MANZONI" localSheetId="17">#REF!</definedName>
    <definedName name="LG_MANZONI" localSheetId="31">#REF!</definedName>
    <definedName name="LG_MANZONI" localSheetId="9">#REF!</definedName>
    <definedName name="LG_MANZONI" localSheetId="23">#REF!</definedName>
    <definedName name="LG_MANZONI" localSheetId="3">#REF!</definedName>
    <definedName name="LG_MANZONI" localSheetId="34">#REF!</definedName>
    <definedName name="LG_MANZONI" localSheetId="8">#REF!</definedName>
    <definedName name="LG_MANZONI" localSheetId="1">#REF!</definedName>
    <definedName name="LG_MANZONI" localSheetId="26">#REF!</definedName>
    <definedName name="LG_MANZONI" localSheetId="16">#REF!</definedName>
    <definedName name="LG_MANZONI" localSheetId="32">#REF!</definedName>
    <definedName name="LG_MANZONI" localSheetId="20">#REF!</definedName>
    <definedName name="LG_MANZONI" localSheetId="28">#REF!</definedName>
    <definedName name="LG_MANZONI" localSheetId="11">#REF!</definedName>
    <definedName name="LG_MANZONI" localSheetId="6">#REF!</definedName>
    <definedName name="LG_MANZONI" localSheetId="5">#REF!</definedName>
    <definedName name="LG_MANZONI" localSheetId="4">#REF!</definedName>
    <definedName name="LG_MANZONI" localSheetId="10">#REF!</definedName>
    <definedName name="LG_MANZONI" localSheetId="35">#REF!</definedName>
    <definedName name="LG_MANZONI" localSheetId="19">#REF!</definedName>
    <definedName name="LG_MANZONI" localSheetId="27">#REF!</definedName>
    <definedName name="LG_MANZONI" localSheetId="14">#REF!</definedName>
    <definedName name="LG_MANZONI" localSheetId="36">#REF!</definedName>
    <definedName name="LG_MANZONI" localSheetId="37">#REF!</definedName>
    <definedName name="LG_MANZONI">#REF!</definedName>
    <definedName name="LG_VELAZQUEZ" localSheetId="12">#REF!</definedName>
    <definedName name="LG_VELAZQUEZ" localSheetId="25">#REF!</definedName>
    <definedName name="LG_VELAZQUEZ" localSheetId="33">#REF!</definedName>
    <definedName name="LG_VELAZQUEZ" localSheetId="13">#REF!</definedName>
    <definedName name="LG_VELAZQUEZ" localSheetId="24">#REF!</definedName>
    <definedName name="LG_VELAZQUEZ" localSheetId="29">#REF!</definedName>
    <definedName name="LG_VELAZQUEZ" localSheetId="15">#REF!</definedName>
    <definedName name="LG_VELAZQUEZ" localSheetId="18">#REF!</definedName>
    <definedName name="LG_VELAZQUEZ" localSheetId="2">#REF!</definedName>
    <definedName name="LG_VELAZQUEZ" localSheetId="7">#REF!</definedName>
    <definedName name="LG_VELAZQUEZ" localSheetId="30">#REF!</definedName>
    <definedName name="LG_VELAZQUEZ" localSheetId="21">#REF!</definedName>
    <definedName name="LG_VELAZQUEZ" localSheetId="22">#REF!</definedName>
    <definedName name="LG_VELAZQUEZ" localSheetId="17">#REF!</definedName>
    <definedName name="LG_VELAZQUEZ" localSheetId="31">#REF!</definedName>
    <definedName name="LG_VELAZQUEZ" localSheetId="9">#REF!</definedName>
    <definedName name="LG_VELAZQUEZ" localSheetId="23">#REF!</definedName>
    <definedName name="LG_VELAZQUEZ" localSheetId="3">#REF!</definedName>
    <definedName name="LG_VELAZQUEZ" localSheetId="34">#REF!</definedName>
    <definedName name="LG_VELAZQUEZ" localSheetId="8">#REF!</definedName>
    <definedName name="LG_VELAZQUEZ" localSheetId="1">#REF!</definedName>
    <definedName name="LG_VELAZQUEZ" localSheetId="26">#REF!</definedName>
    <definedName name="LG_VELAZQUEZ" localSheetId="16">#REF!</definedName>
    <definedName name="LG_VELAZQUEZ" localSheetId="32">#REF!</definedName>
    <definedName name="LG_VELAZQUEZ" localSheetId="20">#REF!</definedName>
    <definedName name="LG_VELAZQUEZ" localSheetId="28">#REF!</definedName>
    <definedName name="LG_VELAZQUEZ" localSheetId="11">#REF!</definedName>
    <definedName name="LG_VELAZQUEZ" localSheetId="6">#REF!</definedName>
    <definedName name="LG_VELAZQUEZ" localSheetId="5">#REF!</definedName>
    <definedName name="LG_VELAZQUEZ" localSheetId="4">#REF!</definedName>
    <definedName name="LG_VELAZQUEZ" localSheetId="10">#REF!</definedName>
    <definedName name="LG_VELAZQUEZ" localSheetId="35">#REF!</definedName>
    <definedName name="LG_VELAZQUEZ" localSheetId="19">#REF!</definedName>
    <definedName name="LG_VELAZQUEZ" localSheetId="27">#REF!</definedName>
    <definedName name="LG_VELAZQUEZ" localSheetId="14">#REF!</definedName>
    <definedName name="LG_VELAZQUEZ" localSheetId="36">#REF!</definedName>
    <definedName name="LG_VELAZQUEZ" localSheetId="37">#REF!</definedName>
    <definedName name="LG_VELAZQUEZ">#REF!</definedName>
    <definedName name="OBRADOR_DOLORES" localSheetId="12">#REF!</definedName>
    <definedName name="OBRADOR_DOLORES" localSheetId="25">#REF!</definedName>
    <definedName name="OBRADOR_DOLORES" localSheetId="33">#REF!</definedName>
    <definedName name="OBRADOR_DOLORES" localSheetId="13">#REF!</definedName>
    <definedName name="OBRADOR_DOLORES" localSheetId="24">#REF!</definedName>
    <definedName name="OBRADOR_DOLORES" localSheetId="29">#REF!</definedName>
    <definedName name="OBRADOR_DOLORES" localSheetId="15">#REF!</definedName>
    <definedName name="OBRADOR_DOLORES" localSheetId="18">#REF!</definedName>
    <definedName name="OBRADOR_DOLORES" localSheetId="2">#REF!</definedName>
    <definedName name="OBRADOR_DOLORES" localSheetId="7">#REF!</definedName>
    <definedName name="OBRADOR_DOLORES" localSheetId="30">#REF!</definedName>
    <definedName name="OBRADOR_DOLORES" localSheetId="21">#REF!</definedName>
    <definedName name="OBRADOR_DOLORES" localSheetId="22">#REF!</definedName>
    <definedName name="OBRADOR_DOLORES" localSheetId="17">#REF!</definedName>
    <definedName name="OBRADOR_DOLORES" localSheetId="31">#REF!</definedName>
    <definedName name="OBRADOR_DOLORES" localSheetId="9">#REF!</definedName>
    <definedName name="OBRADOR_DOLORES" localSheetId="23">#REF!</definedName>
    <definedName name="OBRADOR_DOLORES" localSheetId="3">#REF!</definedName>
    <definedName name="OBRADOR_DOLORES" localSheetId="34">#REF!</definedName>
    <definedName name="OBRADOR_DOLORES" localSheetId="8">#REF!</definedName>
    <definedName name="OBRADOR_DOLORES" localSheetId="1">#REF!</definedName>
    <definedName name="OBRADOR_DOLORES" localSheetId="26">#REF!</definedName>
    <definedName name="OBRADOR_DOLORES" localSheetId="16">#REF!</definedName>
    <definedName name="OBRADOR_DOLORES" localSheetId="32">#REF!</definedName>
    <definedName name="OBRADOR_DOLORES" localSheetId="20">#REF!</definedName>
    <definedName name="OBRADOR_DOLORES" localSheetId="28">#REF!</definedName>
    <definedName name="OBRADOR_DOLORES" localSheetId="11">#REF!</definedName>
    <definedName name="OBRADOR_DOLORES" localSheetId="6">#REF!</definedName>
    <definedName name="OBRADOR_DOLORES" localSheetId="5">#REF!</definedName>
    <definedName name="OBRADOR_DOLORES" localSheetId="4">#REF!</definedName>
    <definedName name="OBRADOR_DOLORES" localSheetId="10">#REF!</definedName>
    <definedName name="OBRADOR_DOLORES" localSheetId="35">#REF!</definedName>
    <definedName name="OBRADOR_DOLORES" localSheetId="19">#REF!</definedName>
    <definedName name="OBRADOR_DOLORES" localSheetId="27">#REF!</definedName>
    <definedName name="OBRADOR_DOLORES" localSheetId="14">#REF!</definedName>
    <definedName name="OBRADOR_DOLORES" localSheetId="36">#REF!</definedName>
    <definedName name="OBRADOR_DOLORES" localSheetId="37">#REF!</definedName>
    <definedName name="OBRADOR_DOLORES">#REF!</definedName>
    <definedName name="PRECIO_GASOIL" localSheetId="12">#REF!</definedName>
    <definedName name="PRECIO_GASOIL" localSheetId="25">#REF!</definedName>
    <definedName name="PRECIO_GASOIL" localSheetId="33">#REF!</definedName>
    <definedName name="PRECIO_GASOIL" localSheetId="13">#REF!</definedName>
    <definedName name="PRECIO_GASOIL" localSheetId="24">#REF!</definedName>
    <definedName name="PRECIO_GASOIL" localSheetId="29">#REF!</definedName>
    <definedName name="PRECIO_GASOIL" localSheetId="15">#REF!</definedName>
    <definedName name="PRECIO_GASOIL" localSheetId="18">#REF!</definedName>
    <definedName name="PRECIO_GASOIL" localSheetId="2">#REF!</definedName>
    <definedName name="PRECIO_GASOIL" localSheetId="7">#REF!</definedName>
    <definedName name="PRECIO_GASOIL" localSheetId="30">#REF!</definedName>
    <definedName name="PRECIO_GASOIL" localSheetId="21">#REF!</definedName>
    <definedName name="PRECIO_GASOIL" localSheetId="22">#REF!</definedName>
    <definedName name="PRECIO_GASOIL" localSheetId="17">#REF!</definedName>
    <definedName name="PRECIO_GASOIL" localSheetId="31">#REF!</definedName>
    <definedName name="PRECIO_GASOIL" localSheetId="9">#REF!</definedName>
    <definedName name="PRECIO_GASOIL" localSheetId="23">#REF!</definedName>
    <definedName name="PRECIO_GASOIL" localSheetId="3">#REF!</definedName>
    <definedName name="PRECIO_GASOIL" localSheetId="34">#REF!</definedName>
    <definedName name="PRECIO_GASOIL" localSheetId="8">#REF!</definedName>
    <definedName name="PRECIO_GASOIL" localSheetId="1">#REF!</definedName>
    <definedName name="PRECIO_GASOIL" localSheetId="26">#REF!</definedName>
    <definedName name="PRECIO_GASOIL" localSheetId="16">#REF!</definedName>
    <definedName name="PRECIO_GASOIL" localSheetId="32">#REF!</definedName>
    <definedName name="PRECIO_GASOIL" localSheetId="20">#REF!</definedName>
    <definedName name="PRECIO_GASOIL" localSheetId="28">#REF!</definedName>
    <definedName name="PRECIO_GASOIL" localSheetId="11">#REF!</definedName>
    <definedName name="PRECIO_GASOIL" localSheetId="6">#REF!</definedName>
    <definedName name="PRECIO_GASOIL" localSheetId="5">#REF!</definedName>
    <definedName name="PRECIO_GASOIL" localSheetId="4">#REF!</definedName>
    <definedName name="PRECIO_GASOIL" localSheetId="10">#REF!</definedName>
    <definedName name="PRECIO_GASOIL" localSheetId="35">#REF!</definedName>
    <definedName name="PRECIO_GASOIL" localSheetId="19">#REF!</definedName>
    <definedName name="PRECIO_GASOIL" localSheetId="27">#REF!</definedName>
    <definedName name="PRECIO_GASOIL" localSheetId="14">#REF!</definedName>
    <definedName name="PRECIO_GASOIL" localSheetId="36">#REF!</definedName>
    <definedName name="PRECIO_GASOIL" localSheetId="37">#REF!</definedName>
    <definedName name="PRECIO_GASOIL">#REF!</definedName>
    <definedName name="PRECIO_GASOIL_VENTA" localSheetId="12">#REF!</definedName>
    <definedName name="PRECIO_GASOIL_VENTA" localSheetId="25">#REF!</definedName>
    <definedName name="PRECIO_GASOIL_VENTA" localSheetId="33">#REF!</definedName>
    <definedName name="PRECIO_GASOIL_VENTA" localSheetId="13">#REF!</definedName>
    <definedName name="PRECIO_GASOIL_VENTA" localSheetId="24">#REF!</definedName>
    <definedName name="PRECIO_GASOIL_VENTA" localSheetId="29">#REF!</definedName>
    <definedName name="PRECIO_GASOIL_VENTA" localSheetId="15">#REF!</definedName>
    <definedName name="PRECIO_GASOIL_VENTA" localSheetId="18">#REF!</definedName>
    <definedName name="PRECIO_GASOIL_VENTA" localSheetId="2">#REF!</definedName>
    <definedName name="PRECIO_GASOIL_VENTA" localSheetId="7">#REF!</definedName>
    <definedName name="PRECIO_GASOIL_VENTA" localSheetId="30">#REF!</definedName>
    <definedName name="PRECIO_GASOIL_VENTA" localSheetId="21">#REF!</definedName>
    <definedName name="PRECIO_GASOIL_VENTA" localSheetId="22">#REF!</definedName>
    <definedName name="PRECIO_GASOIL_VENTA" localSheetId="17">#REF!</definedName>
    <definedName name="PRECIO_GASOIL_VENTA" localSheetId="31">#REF!</definedName>
    <definedName name="PRECIO_GASOIL_VENTA" localSheetId="9">#REF!</definedName>
    <definedName name="PRECIO_GASOIL_VENTA" localSheetId="23">#REF!</definedName>
    <definedName name="PRECIO_GASOIL_VENTA" localSheetId="3">#REF!</definedName>
    <definedName name="PRECIO_GASOIL_VENTA" localSheetId="34">#REF!</definedName>
    <definedName name="PRECIO_GASOIL_VENTA" localSheetId="8">#REF!</definedName>
    <definedName name="PRECIO_GASOIL_VENTA" localSheetId="1">#REF!</definedName>
    <definedName name="PRECIO_GASOIL_VENTA" localSheetId="26">#REF!</definedName>
    <definedName name="PRECIO_GASOIL_VENTA" localSheetId="16">#REF!</definedName>
    <definedName name="PRECIO_GASOIL_VENTA" localSheetId="32">#REF!</definedName>
    <definedName name="PRECIO_GASOIL_VENTA" localSheetId="20">#REF!</definedName>
    <definedName name="PRECIO_GASOIL_VENTA" localSheetId="28">#REF!</definedName>
    <definedName name="PRECIO_GASOIL_VENTA" localSheetId="11">#REF!</definedName>
    <definedName name="PRECIO_GASOIL_VENTA" localSheetId="6">#REF!</definedName>
    <definedName name="PRECIO_GASOIL_VENTA" localSheetId="5">#REF!</definedName>
    <definedName name="PRECIO_GASOIL_VENTA" localSheetId="4">#REF!</definedName>
    <definedName name="PRECIO_GASOIL_VENTA" localSheetId="10">#REF!</definedName>
    <definedName name="PRECIO_GASOIL_VENTA" localSheetId="35">#REF!</definedName>
    <definedName name="PRECIO_GASOIL_VENTA" localSheetId="19">#REF!</definedName>
    <definedName name="PRECIO_GASOIL_VENTA" localSheetId="27">#REF!</definedName>
    <definedName name="PRECIO_GASOIL_VENTA" localSheetId="14">#REF!</definedName>
    <definedName name="PRECIO_GASOIL_VENTA" localSheetId="36">#REF!</definedName>
    <definedName name="PRECIO_GASOIL_VENTA" localSheetId="37">#REF!</definedName>
    <definedName name="PRECIO_GASOIL_VENTA">#REF!</definedName>
    <definedName name="PRECIOGASOIL" localSheetId="12">#REF!</definedName>
    <definedName name="PRECIOGASOIL" localSheetId="25">#REF!</definedName>
    <definedName name="PRECIOGASOIL" localSheetId="33">#REF!</definedName>
    <definedName name="PRECIOGASOIL" localSheetId="13">#REF!</definedName>
    <definedName name="PRECIOGASOIL" localSheetId="24">#REF!</definedName>
    <definedName name="PRECIOGASOIL" localSheetId="29">#REF!</definedName>
    <definedName name="PRECIOGASOIL" localSheetId="15">#REF!</definedName>
    <definedName name="PRECIOGASOIL" localSheetId="18">#REF!</definedName>
    <definedName name="PRECIOGASOIL" localSheetId="2">#REF!</definedName>
    <definedName name="PRECIOGASOIL" localSheetId="7">#REF!</definedName>
    <definedName name="PRECIOGASOIL" localSheetId="30">#REF!</definedName>
    <definedName name="PRECIOGASOIL" localSheetId="21">#REF!</definedName>
    <definedName name="PRECIOGASOIL" localSheetId="22">#REF!</definedName>
    <definedName name="PRECIOGASOIL" localSheetId="17">#REF!</definedName>
    <definedName name="PRECIOGASOIL" localSheetId="31">#REF!</definedName>
    <definedName name="PRECIOGASOIL" localSheetId="9">#REF!</definedName>
    <definedName name="PRECIOGASOIL" localSheetId="23">#REF!</definedName>
    <definedName name="PRECIOGASOIL" localSheetId="3">#REF!</definedName>
    <definedName name="PRECIOGASOIL" localSheetId="34">#REF!</definedName>
    <definedName name="PRECIOGASOIL" localSheetId="8">#REF!</definedName>
    <definedName name="PRECIOGASOIL" localSheetId="1">#REF!</definedName>
    <definedName name="PRECIOGASOIL" localSheetId="26">#REF!</definedName>
    <definedName name="PRECIOGASOIL" localSheetId="16">#REF!</definedName>
    <definedName name="PRECIOGASOIL" localSheetId="32">#REF!</definedName>
    <definedName name="PRECIOGASOIL" localSheetId="20">#REF!</definedName>
    <definedName name="PRECIOGASOIL" localSheetId="28">#REF!</definedName>
    <definedName name="PRECIOGASOIL" localSheetId="11">#REF!</definedName>
    <definedName name="PRECIOGASOIL" localSheetId="6">#REF!</definedName>
    <definedName name="PRECIOGASOIL" localSheetId="5">#REF!</definedName>
    <definedName name="PRECIOGASOIL" localSheetId="4">#REF!</definedName>
    <definedName name="PRECIOGASOIL" localSheetId="10">#REF!</definedName>
    <definedName name="PRECIOGASOIL" localSheetId="35">#REF!</definedName>
    <definedName name="PRECIOGASOIL" localSheetId="19">#REF!</definedName>
    <definedName name="PRECIOGASOIL" localSheetId="27">#REF!</definedName>
    <definedName name="PRECIOGASOIL" localSheetId="14">#REF!</definedName>
    <definedName name="PRECIOGASOIL" localSheetId="36">#REF!</definedName>
    <definedName name="PRECIOGASOIL" localSheetId="37">#REF!</definedName>
    <definedName name="PRECIOGASOIL">#REF!</definedName>
    <definedName name="Print_Area" localSheetId="12">#REF!</definedName>
    <definedName name="Print_Area" localSheetId="25">#REF!</definedName>
    <definedName name="Print_Area" localSheetId="33">#REF!</definedName>
    <definedName name="Print_Area" localSheetId="13">#REF!</definedName>
    <definedName name="Print_Area" localSheetId="24">#REF!</definedName>
    <definedName name="Print_Area" localSheetId="29">#REF!</definedName>
    <definedName name="Print_Area" localSheetId="15">#REF!</definedName>
    <definedName name="Print_Area" localSheetId="18">#REF!</definedName>
    <definedName name="Print_Area" localSheetId="2">#REF!</definedName>
    <definedName name="Print_Area" localSheetId="7">#REF!</definedName>
    <definedName name="Print_Area" localSheetId="30">#REF!</definedName>
    <definedName name="Print_Area" localSheetId="21">#REF!</definedName>
    <definedName name="Print_Area" localSheetId="22">#REF!</definedName>
    <definedName name="Print_Area" localSheetId="17">#REF!</definedName>
    <definedName name="Print_Area" localSheetId="31">#REF!</definedName>
    <definedName name="Print_Area" localSheetId="9">#REF!</definedName>
    <definedName name="Print_Area" localSheetId="23">#REF!</definedName>
    <definedName name="Print_Area" localSheetId="3">#REF!</definedName>
    <definedName name="Print_Area" localSheetId="34">#REF!</definedName>
    <definedName name="Print_Area" localSheetId="8">#REF!</definedName>
    <definedName name="Print_Area" localSheetId="1">#REF!</definedName>
    <definedName name="Print_Area" localSheetId="26">#REF!</definedName>
    <definedName name="Print_Area" localSheetId="16">#REF!</definedName>
    <definedName name="Print_Area" localSheetId="32">#REF!</definedName>
    <definedName name="Print_Area" localSheetId="20">#REF!</definedName>
    <definedName name="Print_Area" localSheetId="28">#REF!</definedName>
    <definedName name="Print_Area" localSheetId="11">#REF!</definedName>
    <definedName name="Print_Area" localSheetId="6">#REF!</definedName>
    <definedName name="Print_Area" localSheetId="5">#REF!</definedName>
    <definedName name="Print_Area" localSheetId="4">#REF!</definedName>
    <definedName name="Print_Area" localSheetId="10">#REF!</definedName>
    <definedName name="Print_Area" localSheetId="35">#REF!</definedName>
    <definedName name="Print_Area" localSheetId="19">#REF!</definedName>
    <definedName name="Print_Area" localSheetId="27">#REF!</definedName>
    <definedName name="Print_Area" localSheetId="14">#REF!</definedName>
    <definedName name="Print_Area" localSheetId="36">#REF!</definedName>
    <definedName name="Print_Area" localSheetId="37">#REF!</definedName>
    <definedName name="Print_Area">#REF!</definedName>
    <definedName name="_xlnm.Print_Titles" localSheetId="12">'Ap. ABORIGENES'!$4:$35</definedName>
    <definedName name="_xlnm.Print_Titles" localSheetId="25">'Ap. ALBERDI'!$4:$10</definedName>
    <definedName name="_xlnm.Print_Titles" localSheetId="33">'Ap. ALGARROBO'!$4:$10</definedName>
    <definedName name="_xlnm.Print_Titles" localSheetId="13">'Ap. ANUNCIACION'!$4:$10</definedName>
    <definedName name="_xlnm.Print_Titles" localSheetId="24">'Ap. BELGRANO'!$4:$10</definedName>
    <definedName name="_xlnm.Print_Titles" localSheetId="29">'Ap. BOUVIER'!$4:$10</definedName>
    <definedName name="_xlnm.Print_Titles" localSheetId="15">'Ap. BRASIL'!$4:$35</definedName>
    <definedName name="_xlnm.Print_Titles" localSheetId="18">'Ap. CACIQUE PELAYO'!$4:$35</definedName>
    <definedName name="_xlnm.Print_Titles" localSheetId="2">'Ap. CAMPO LARGO'!$4:$10</definedName>
    <definedName name="_xlnm.Print_Titles" localSheetId="7">'Ap. CHARATA'!$4:$10</definedName>
    <definedName name="_xlnm.Print_Titles" localSheetId="30">'Ap. COCOMAROLA'!$4:$35</definedName>
    <definedName name="_xlnm.Print_Titles" localSheetId="21">'Ap. FOTHERINGAN'!$4:$10</definedName>
    <definedName name="_xlnm.Print_Titles" localSheetId="22">'Ap. FRAY ROSSI'!$4:$10</definedName>
    <definedName name="_xlnm.Print_Titles" localSheetId="17">'Ap. GÜEMES'!$4:$35</definedName>
    <definedName name="_xlnm.Print_Titles" localSheetId="31">'Ap. GUSBERTI'!$4:$10</definedName>
    <definedName name="_xlnm.Print_Titles" localSheetId="9">'Ap. HERMOSO CAMPO'!$4:$10</definedName>
    <definedName name="_xlnm.Print_Titles" localSheetId="23">'Ap. HERNANDARIAS'!$4:$10</definedName>
    <definedName name="_xlnm.Print_Titles" localSheetId="3">'Ap. LAS BREÑAS'!$4:$10</definedName>
    <definedName name="_xlnm.Print_Titles" localSheetId="34">'Ap. MOSCONI'!$4:$10</definedName>
    <definedName name="_xlnm.Print_Titles" localSheetId="8">'Ap. PINEDO'!$4:$10</definedName>
    <definedName name="_xlnm.Print_Titles" localSheetId="1">'Ap. RUTA NACIONAL 16'!$4:$10</definedName>
    <definedName name="_xlnm.Print_Titles" localSheetId="26">'Ap. SAN MARTIN'!$4:$10</definedName>
    <definedName name="_xlnm.Print_Titles" localSheetId="16">'Ap. SARMIENTO'!$4:$10</definedName>
    <definedName name="_xlnm.Print_Titles" localSheetId="32">'Ap. SAUCE'!$4:$10</definedName>
    <definedName name="_xlnm.Print_Titles" localSheetId="20">'Ap. SIERRAS DE CORDOBA'!$4:$10</definedName>
    <definedName name="_xlnm.Print_Titles" localSheetId="28">'Ap. SILVANO DANTE'!$4:$10</definedName>
    <definedName name="_xlnm.Print_Titles" localSheetId="11">'Ap.LOS AROMOS'!$4:$32</definedName>
    <definedName name="_xlnm.Print_Titles" localSheetId="6">'Planilla de Cot'!$4:$11</definedName>
    <definedName name="_xlnm.Print_Titles" localSheetId="0">'Presupuesto Oficial'!$1:$6</definedName>
    <definedName name="_xlnm.Print_Titles" localSheetId="5">'RENGLON II'!$4:$10</definedName>
    <definedName name="_xlnm.Print_Titles" localSheetId="36">UNIV!$1:$7</definedName>
    <definedName name="_xlnm.Print_Titles" localSheetId="37">'UNIV (2)'!$1:$7</definedName>
  </definedNames>
  <calcPr calcId="152511"/>
</workbook>
</file>

<file path=xl/calcChain.xml><?xml version="1.0" encoding="utf-8"?>
<calcChain xmlns="http://schemas.openxmlformats.org/spreadsheetml/2006/main">
  <c r="D32" i="95" l="1"/>
  <c r="D24" i="95"/>
  <c r="D23" i="95"/>
  <c r="D20" i="95"/>
  <c r="D22" i="95" s="1"/>
  <c r="D17" i="95"/>
  <c r="C42" i="95" l="1"/>
  <c r="C40" i="95"/>
  <c r="H36" i="95"/>
  <c r="H12" i="95" l="1"/>
  <c r="H29" i="95"/>
  <c r="H31" i="95"/>
  <c r="H15" i="95"/>
  <c r="H18" i="95" l="1"/>
  <c r="H25" i="95" l="1"/>
  <c r="H21" i="95"/>
  <c r="H34" i="95" s="1"/>
  <c r="H38" i="95" l="1"/>
  <c r="C36" i="95"/>
  <c r="H40" i="95" l="1"/>
  <c r="H42" i="95"/>
  <c r="H44" i="95" l="1"/>
  <c r="H46" i="95" s="1"/>
  <c r="G99" i="92" l="1"/>
  <c r="G94" i="92"/>
  <c r="G91" i="92"/>
  <c r="G88" i="92"/>
  <c r="G85" i="92"/>
  <c r="G79" i="92"/>
  <c r="G76" i="92"/>
  <c r="G71" i="92"/>
  <c r="G66" i="92"/>
  <c r="G63" i="92"/>
  <c r="G60" i="92"/>
  <c r="G57" i="92"/>
  <c r="G33" i="92"/>
  <c r="G30" i="92"/>
  <c r="G27" i="92"/>
  <c r="F101" i="92" l="1"/>
  <c r="F100" i="92"/>
  <c r="D97" i="92"/>
  <c r="F95" i="92"/>
  <c r="D87" i="92"/>
  <c r="D86" i="92"/>
  <c r="D84" i="92"/>
  <c r="D83" i="92"/>
  <c r="D82" i="92"/>
  <c r="D81" i="92"/>
  <c r="F81" i="92" s="1"/>
  <c r="D80" i="92"/>
  <c r="F80" i="92" s="1"/>
  <c r="F77" i="92"/>
  <c r="D74" i="92"/>
  <c r="F73" i="92"/>
  <c r="F72" i="92"/>
  <c r="D72" i="92"/>
  <c r="D69" i="92"/>
  <c r="F67" i="92"/>
  <c r="D59" i="92"/>
  <c r="D58" i="92"/>
  <c r="D55" i="92"/>
  <c r="D53" i="92"/>
  <c r="D54" i="92" s="1"/>
  <c r="F52" i="92"/>
  <c r="D52" i="92"/>
  <c r="F51" i="92"/>
  <c r="D51" i="92"/>
  <c r="F48" i="92"/>
  <c r="G47" i="92" s="1"/>
  <c r="D45" i="92"/>
  <c r="F43" i="92"/>
  <c r="D42" i="92"/>
  <c r="F42" i="92" s="1"/>
  <c r="G41" i="92" s="1"/>
  <c r="D39" i="92"/>
  <c r="F37" i="92"/>
  <c r="G36" i="92" s="1"/>
  <c r="D29" i="92"/>
  <c r="D28" i="92"/>
  <c r="D26" i="92"/>
  <c r="D25" i="92"/>
  <c r="D15" i="92" s="1"/>
  <c r="D16" i="92" s="1"/>
  <c r="F16" i="92" s="1"/>
  <c r="D24" i="92"/>
  <c r="D23" i="92"/>
  <c r="F23" i="92" s="1"/>
  <c r="D22" i="92"/>
  <c r="F22" i="92" s="1"/>
  <c r="G21" i="92" s="1"/>
  <c r="F19" i="92"/>
  <c r="G18" i="92" s="1"/>
  <c r="F13" i="92"/>
  <c r="F12" i="92"/>
  <c r="G11" i="92" s="1"/>
  <c r="G50" i="92" l="1"/>
  <c r="F15" i="92"/>
  <c r="D38" i="90"/>
  <c r="I49" i="90"/>
  <c r="I48" i="90"/>
  <c r="F42" i="90"/>
  <c r="F41" i="90"/>
  <c r="J40" i="90"/>
  <c r="F36" i="90"/>
  <c r="J32" i="90"/>
  <c r="F32" i="90"/>
  <c r="J29" i="90"/>
  <c r="F29" i="90"/>
  <c r="D28" i="90"/>
  <c r="D27" i="90"/>
  <c r="D25" i="90"/>
  <c r="D23" i="90"/>
  <c r="D24" i="90" s="1"/>
  <c r="H32" i="90" s="1"/>
  <c r="D22" i="90"/>
  <c r="F22" i="90" s="1"/>
  <c r="J21" i="90"/>
  <c r="K21" i="90" s="1"/>
  <c r="D21" i="90"/>
  <c r="F18" i="90"/>
  <c r="F13" i="90"/>
  <c r="F12" i="90"/>
  <c r="D43" i="89"/>
  <c r="D41" i="89"/>
  <c r="D38" i="89"/>
  <c r="G105" i="92" l="1"/>
  <c r="G106" i="92" s="1"/>
  <c r="G107" i="92" s="1"/>
  <c r="G14" i="92"/>
  <c r="D15" i="90"/>
  <c r="H29" i="90"/>
  <c r="F21" i="90"/>
  <c r="I48" i="89"/>
  <c r="I47" i="89"/>
  <c r="F42" i="89"/>
  <c r="F41" i="89"/>
  <c r="J40" i="89"/>
  <c r="F36" i="89"/>
  <c r="J32" i="89"/>
  <c r="F32" i="89"/>
  <c r="J29" i="89"/>
  <c r="F29" i="89"/>
  <c r="D28" i="89"/>
  <c r="D27" i="89"/>
  <c r="D25" i="89"/>
  <c r="D23" i="89"/>
  <c r="D24" i="89" s="1"/>
  <c r="D22" i="89"/>
  <c r="F22" i="89" s="1"/>
  <c r="J21" i="89"/>
  <c r="D21" i="89"/>
  <c r="F21" i="89" s="1"/>
  <c r="F18" i="89"/>
  <c r="F13" i="89"/>
  <c r="F12" i="89"/>
  <c r="D44" i="88"/>
  <c r="D41" i="88"/>
  <c r="F41" i="88"/>
  <c r="I49" i="88"/>
  <c r="I48" i="88"/>
  <c r="F42" i="88"/>
  <c r="J40" i="88"/>
  <c r="D38" i="88"/>
  <c r="F36" i="88"/>
  <c r="J32" i="88"/>
  <c r="F32" i="88"/>
  <c r="J29" i="88"/>
  <c r="F29" i="88"/>
  <c r="D28" i="88"/>
  <c r="D27" i="88"/>
  <c r="D25" i="88"/>
  <c r="D23" i="88"/>
  <c r="D24" i="88" s="1"/>
  <c r="H32" i="88" s="1"/>
  <c r="D22" i="88"/>
  <c r="F22" i="88" s="1"/>
  <c r="J21" i="88"/>
  <c r="K21" i="88" s="1"/>
  <c r="D21" i="88"/>
  <c r="F21" i="88" s="1"/>
  <c r="F18" i="88"/>
  <c r="F13" i="88"/>
  <c r="F12" i="88"/>
  <c r="D44" i="87"/>
  <c r="D38" i="87"/>
  <c r="D41" i="87"/>
  <c r="I49" i="87"/>
  <c r="I48" i="87"/>
  <c r="F42" i="87"/>
  <c r="F41" i="87"/>
  <c r="J40" i="87"/>
  <c r="F36" i="87"/>
  <c r="J32" i="87"/>
  <c r="F32" i="87"/>
  <c r="J29" i="87"/>
  <c r="F29" i="87"/>
  <c r="D28" i="87"/>
  <c r="D27" i="87"/>
  <c r="D25" i="87"/>
  <c r="D24" i="87"/>
  <c r="H32" i="87" s="1"/>
  <c r="D23" i="87"/>
  <c r="D22" i="87"/>
  <c r="F22" i="87" s="1"/>
  <c r="K21" i="87"/>
  <c r="J21" i="87"/>
  <c r="D21" i="87"/>
  <c r="F21" i="87" s="1"/>
  <c r="F18" i="87"/>
  <c r="D15" i="87"/>
  <c r="D16" i="87" s="1"/>
  <c r="F16" i="87" s="1"/>
  <c r="F13" i="87"/>
  <c r="F12" i="87"/>
  <c r="K21" i="89" l="1"/>
  <c r="D16" i="90"/>
  <c r="F16" i="90" s="1"/>
  <c r="F15" i="90"/>
  <c r="F45" i="90" s="1"/>
  <c r="H32" i="89"/>
  <c r="D15" i="89"/>
  <c r="H29" i="89"/>
  <c r="D15" i="88"/>
  <c r="H29" i="88"/>
  <c r="F45" i="87"/>
  <c r="F15" i="87"/>
  <c r="H29" i="87"/>
  <c r="D38" i="86"/>
  <c r="I49" i="86"/>
  <c r="I48" i="86"/>
  <c r="F42" i="86"/>
  <c r="F41" i="86"/>
  <c r="J40" i="86"/>
  <c r="F36" i="86"/>
  <c r="J32" i="86"/>
  <c r="F32" i="86"/>
  <c r="J29" i="86"/>
  <c r="F29" i="86"/>
  <c r="D28" i="86"/>
  <c r="D27" i="86"/>
  <c r="D25" i="86"/>
  <c r="D23" i="86"/>
  <c r="D24" i="86" s="1"/>
  <c r="F22" i="86"/>
  <c r="D22" i="86"/>
  <c r="J21" i="86"/>
  <c r="K21" i="86" s="1"/>
  <c r="F21" i="86"/>
  <c r="D21" i="86"/>
  <c r="H29" i="86" s="1"/>
  <c r="F18" i="86"/>
  <c r="F13" i="86"/>
  <c r="F12" i="86"/>
  <c r="D38" i="9"/>
  <c r="D28" i="9"/>
  <c r="D27" i="9"/>
  <c r="D25" i="9"/>
  <c r="D24" i="9"/>
  <c r="D23" i="9"/>
  <c r="D22" i="9"/>
  <c r="D21" i="9"/>
  <c r="D15" i="9"/>
  <c r="D16" i="9" s="1"/>
  <c r="F46" i="90" l="1"/>
  <c r="F47" i="90" s="1"/>
  <c r="K45" i="90"/>
  <c r="D16" i="89"/>
  <c r="F16" i="89" s="1"/>
  <c r="F15" i="89"/>
  <c r="D16" i="88"/>
  <c r="F16" i="88" s="1"/>
  <c r="F15" i="88"/>
  <c r="F45" i="88" s="1"/>
  <c r="F46" i="87"/>
  <c r="F47" i="87" s="1"/>
  <c r="K45" i="87"/>
  <c r="H32" i="86"/>
  <c r="D15" i="86"/>
  <c r="F36" i="9"/>
  <c r="J32" i="9"/>
  <c r="F32" i="9"/>
  <c r="F44" i="89" l="1"/>
  <c r="K45" i="88"/>
  <c r="F46" i="88"/>
  <c r="F47" i="88" s="1"/>
  <c r="F15" i="86"/>
  <c r="D16" i="86"/>
  <c r="F16" i="86" s="1"/>
  <c r="F33" i="62"/>
  <c r="F32" i="62"/>
  <c r="F31" i="62"/>
  <c r="F30" i="62"/>
  <c r="F28" i="62"/>
  <c r="F27" i="62"/>
  <c r="F26" i="62"/>
  <c r="F24" i="62"/>
  <c r="F23" i="62"/>
  <c r="F22" i="62"/>
  <c r="F21" i="62"/>
  <c r="F20" i="62"/>
  <c r="F16" i="62"/>
  <c r="F15" i="62"/>
  <c r="F13" i="62"/>
  <c r="F12" i="62"/>
  <c r="C10" i="85"/>
  <c r="C13" i="85"/>
  <c r="C12" i="85"/>
  <c r="C11" i="85"/>
  <c r="C3" i="85"/>
  <c r="F25" i="80"/>
  <c r="F23" i="80"/>
  <c r="F22" i="80"/>
  <c r="F20" i="80"/>
  <c r="F18" i="80"/>
  <c r="F25" i="79"/>
  <c r="F23" i="79"/>
  <c r="F22" i="79"/>
  <c r="F20" i="79"/>
  <c r="F18" i="79"/>
  <c r="F25" i="78"/>
  <c r="F23" i="78"/>
  <c r="F22" i="78"/>
  <c r="F20" i="78"/>
  <c r="F18" i="78"/>
  <c r="F25" i="77"/>
  <c r="F23" i="77"/>
  <c r="F22" i="77"/>
  <c r="F20" i="77"/>
  <c r="F18" i="77"/>
  <c r="D30" i="76"/>
  <c r="F30" i="76" s="1"/>
  <c r="F33" i="76"/>
  <c r="F31" i="76"/>
  <c r="F28" i="76"/>
  <c r="F27" i="76"/>
  <c r="F26" i="76"/>
  <c r="F24" i="76"/>
  <c r="F23" i="76"/>
  <c r="F22" i="76"/>
  <c r="F21" i="76"/>
  <c r="F20" i="76"/>
  <c r="F16" i="76"/>
  <c r="F15" i="76"/>
  <c r="F13" i="76"/>
  <c r="F12" i="76"/>
  <c r="F25" i="75"/>
  <c r="F23" i="75"/>
  <c r="F22" i="75"/>
  <c r="F20" i="75"/>
  <c r="F18" i="75"/>
  <c r="F25" i="74"/>
  <c r="F23" i="74"/>
  <c r="F22" i="74"/>
  <c r="F20" i="74"/>
  <c r="F18" i="74"/>
  <c r="F25" i="73"/>
  <c r="F23" i="73"/>
  <c r="F22" i="73"/>
  <c r="F20" i="73"/>
  <c r="F18" i="73"/>
  <c r="F25" i="72"/>
  <c r="F23" i="72"/>
  <c r="F22" i="72"/>
  <c r="F20" i="72"/>
  <c r="F18" i="72"/>
  <c r="F25" i="71"/>
  <c r="F23" i="71"/>
  <c r="F22" i="71"/>
  <c r="F20" i="71"/>
  <c r="F18" i="71"/>
  <c r="F25" i="70"/>
  <c r="F23" i="70"/>
  <c r="F22" i="70"/>
  <c r="F20" i="70"/>
  <c r="F18" i="70"/>
  <c r="D34" i="69"/>
  <c r="D31" i="69"/>
  <c r="F25" i="69"/>
  <c r="F23" i="69"/>
  <c r="F22" i="69"/>
  <c r="F20" i="69"/>
  <c r="F18" i="69"/>
  <c r="F25" i="68"/>
  <c r="F23" i="68"/>
  <c r="F22" i="68"/>
  <c r="F20" i="68"/>
  <c r="F18" i="68"/>
  <c r="F25" i="67"/>
  <c r="F23" i="67"/>
  <c r="F22" i="67"/>
  <c r="F20" i="67"/>
  <c r="F18" i="67"/>
  <c r="F35" i="66"/>
  <c r="F34" i="66"/>
  <c r="F32" i="66"/>
  <c r="F31" i="66"/>
  <c r="F30" i="66"/>
  <c r="F28" i="66"/>
  <c r="F27" i="66"/>
  <c r="F26" i="66"/>
  <c r="F24" i="66"/>
  <c r="F23" i="66"/>
  <c r="F22" i="66"/>
  <c r="F21" i="66"/>
  <c r="F20" i="66"/>
  <c r="F16" i="66"/>
  <c r="F15" i="66"/>
  <c r="F13" i="66"/>
  <c r="F12" i="66"/>
  <c r="D30" i="65"/>
  <c r="F30" i="65" s="1"/>
  <c r="F34" i="65"/>
  <c r="F35" i="65" s="1"/>
  <c r="F32" i="65"/>
  <c r="F31" i="65"/>
  <c r="F28" i="65"/>
  <c r="F27" i="65"/>
  <c r="F26" i="65"/>
  <c r="F24" i="65"/>
  <c r="F23" i="65"/>
  <c r="F22" i="65"/>
  <c r="F21" i="65"/>
  <c r="F20" i="65"/>
  <c r="F16" i="65"/>
  <c r="F15" i="65"/>
  <c r="F13" i="65"/>
  <c r="F12" i="65"/>
  <c r="F20" i="64"/>
  <c r="F25" i="64"/>
  <c r="F23" i="64"/>
  <c r="F22" i="64"/>
  <c r="F34" i="63"/>
  <c r="F35" i="63" s="1"/>
  <c r="F32" i="63"/>
  <c r="F31" i="63"/>
  <c r="F30" i="63"/>
  <c r="F28" i="63"/>
  <c r="F27" i="63"/>
  <c r="F26" i="63"/>
  <c r="F24" i="63"/>
  <c r="F23" i="63"/>
  <c r="F22" i="63"/>
  <c r="F21" i="63"/>
  <c r="F20" i="63"/>
  <c r="F16" i="63"/>
  <c r="F15" i="63"/>
  <c r="F13" i="63"/>
  <c r="F12" i="63"/>
  <c r="F34" i="61"/>
  <c r="F35" i="61" s="1"/>
  <c r="F32" i="61"/>
  <c r="F31" i="61"/>
  <c r="F30" i="61"/>
  <c r="F28" i="61"/>
  <c r="F27" i="61"/>
  <c r="F26" i="61"/>
  <c r="F24" i="61"/>
  <c r="F23" i="61"/>
  <c r="F22" i="61"/>
  <c r="F21" i="61"/>
  <c r="F20" i="61"/>
  <c r="F16" i="61"/>
  <c r="F15" i="61"/>
  <c r="F13" i="61"/>
  <c r="F12" i="61"/>
  <c r="F24" i="49"/>
  <c r="F32" i="49"/>
  <c r="F31" i="49"/>
  <c r="F30" i="49"/>
  <c r="F28" i="49"/>
  <c r="F27" i="49"/>
  <c r="F26" i="49"/>
  <c r="F23" i="49"/>
  <c r="F22" i="49"/>
  <c r="F21" i="49"/>
  <c r="F20" i="49"/>
  <c r="F16" i="49"/>
  <c r="F15" i="49"/>
  <c r="F13" i="49"/>
  <c r="F12" i="49"/>
  <c r="F33" i="77"/>
  <c r="F31" i="64"/>
  <c r="F16" i="80"/>
  <c r="F15" i="80"/>
  <c r="F13" i="80"/>
  <c r="F12" i="80"/>
  <c r="F16" i="79"/>
  <c r="F15" i="79"/>
  <c r="F13" i="79"/>
  <c r="F12" i="79"/>
  <c r="F16" i="78"/>
  <c r="F15" i="78"/>
  <c r="F13" i="78"/>
  <c r="F12" i="78"/>
  <c r="F16" i="77"/>
  <c r="F15" i="77"/>
  <c r="F13" i="77"/>
  <c r="F12" i="77"/>
  <c r="F16" i="75"/>
  <c r="F15" i="75"/>
  <c r="F13" i="75"/>
  <c r="F12" i="75"/>
  <c r="F16" i="74"/>
  <c r="F15" i="74"/>
  <c r="F13" i="74"/>
  <c r="F12" i="74"/>
  <c r="F16" i="73"/>
  <c r="F15" i="73"/>
  <c r="F13" i="73"/>
  <c r="F12" i="73"/>
  <c r="F16" i="72"/>
  <c r="F15" i="72"/>
  <c r="F13" i="72"/>
  <c r="F12" i="72"/>
  <c r="F16" i="71"/>
  <c r="F15" i="71"/>
  <c r="F13" i="71"/>
  <c r="F12" i="71"/>
  <c r="F16" i="70"/>
  <c r="F15" i="70"/>
  <c r="F13" i="70"/>
  <c r="F12" i="70"/>
  <c r="F16" i="69"/>
  <c r="F15" i="69"/>
  <c r="F13" i="69"/>
  <c r="F12" i="69"/>
  <c r="F16" i="68"/>
  <c r="F15" i="68"/>
  <c r="F13" i="68"/>
  <c r="F12" i="68"/>
  <c r="F16" i="67"/>
  <c r="F15" i="67"/>
  <c r="F13" i="67"/>
  <c r="F12" i="67"/>
  <c r="F16" i="64"/>
  <c r="F15" i="64"/>
  <c r="F13" i="64"/>
  <c r="F12" i="64"/>
  <c r="K44" i="89" l="1"/>
  <c r="F45" i="89"/>
  <c r="F46" i="89" s="1"/>
  <c r="F45" i="86"/>
  <c r="F33" i="78"/>
  <c r="F29" i="68"/>
  <c r="F29" i="67"/>
  <c r="F29" i="64"/>
  <c r="F33" i="68"/>
  <c r="F35" i="64"/>
  <c r="C16" i="83"/>
  <c r="C15" i="83"/>
  <c r="C14" i="83"/>
  <c r="C13" i="83"/>
  <c r="C12" i="83"/>
  <c r="C11" i="83"/>
  <c r="C10" i="83"/>
  <c r="C3" i="83"/>
  <c r="C16" i="82"/>
  <c r="C15" i="82"/>
  <c r="C14" i="82"/>
  <c r="C13" i="82"/>
  <c r="C12" i="82"/>
  <c r="C11" i="82"/>
  <c r="C10" i="82"/>
  <c r="C3" i="82"/>
  <c r="C12" i="81"/>
  <c r="C11" i="81"/>
  <c r="C10" i="81"/>
  <c r="C3" i="81"/>
  <c r="F29" i="80"/>
  <c r="F35" i="80"/>
  <c r="F33" i="80"/>
  <c r="F31" i="80"/>
  <c r="F27" i="80"/>
  <c r="F31" i="79"/>
  <c r="F35" i="79"/>
  <c r="F33" i="79"/>
  <c r="F29" i="79"/>
  <c r="F27" i="79"/>
  <c r="F38" i="78"/>
  <c r="F36" i="78"/>
  <c r="F31" i="78"/>
  <c r="F29" i="78"/>
  <c r="F27" i="78"/>
  <c r="F29" i="77"/>
  <c r="F38" i="77"/>
  <c r="F36" i="77"/>
  <c r="F31" i="77"/>
  <c r="F27" i="77"/>
  <c r="F38" i="75"/>
  <c r="F36" i="75"/>
  <c r="F33" i="75"/>
  <c r="F31" i="75"/>
  <c r="F29" i="75"/>
  <c r="F27" i="75"/>
  <c r="F38" i="74"/>
  <c r="F36" i="74"/>
  <c r="F33" i="74"/>
  <c r="F31" i="74"/>
  <c r="F29" i="74"/>
  <c r="F27" i="74"/>
  <c r="F35" i="73"/>
  <c r="F31" i="73"/>
  <c r="F27" i="73"/>
  <c r="F37" i="73"/>
  <c r="F33" i="73"/>
  <c r="F29" i="73"/>
  <c r="F31" i="72"/>
  <c r="F29" i="72"/>
  <c r="F27" i="72"/>
  <c r="F35" i="71"/>
  <c r="F33" i="71"/>
  <c r="F31" i="71"/>
  <c r="F29" i="71"/>
  <c r="F27" i="71"/>
  <c r="F35" i="70"/>
  <c r="F33" i="70"/>
  <c r="F31" i="70"/>
  <c r="F29" i="70"/>
  <c r="F27" i="70"/>
  <c r="F31" i="69"/>
  <c r="F29" i="69"/>
  <c r="F36" i="69"/>
  <c r="F34" i="69"/>
  <c r="F27" i="69"/>
  <c r="F35" i="68"/>
  <c r="F31" i="68"/>
  <c r="F27" i="68"/>
  <c r="F35" i="67"/>
  <c r="F33" i="67"/>
  <c r="F31" i="67"/>
  <c r="F27" i="67"/>
  <c r="F37" i="64"/>
  <c r="F33" i="64"/>
  <c r="F27" i="64"/>
  <c r="F18" i="64"/>
  <c r="B31" i="63"/>
  <c r="B32" i="63"/>
  <c r="B30" i="63"/>
  <c r="D44" i="9"/>
  <c r="K45" i="86" l="1"/>
  <c r="F46" i="86"/>
  <c r="F47" i="86" s="1"/>
  <c r="C5" i="85"/>
  <c r="C5" i="81"/>
  <c r="C5" i="83"/>
  <c r="C5" i="82"/>
  <c r="F42" i="80"/>
  <c r="F43" i="80" s="1"/>
  <c r="F44" i="80" s="1"/>
  <c r="F42" i="79"/>
  <c r="F43" i="79" s="1"/>
  <c r="F44" i="79" s="1"/>
  <c r="F45" i="78"/>
  <c r="F46" i="78" s="1"/>
  <c r="F47" i="78" s="1"/>
  <c r="F45" i="77"/>
  <c r="F46" i="77" s="1"/>
  <c r="F47" i="77" s="1"/>
  <c r="F38" i="76"/>
  <c r="F45" i="75"/>
  <c r="F46" i="75" s="1"/>
  <c r="F47" i="75" s="1"/>
  <c r="F45" i="74"/>
  <c r="F46" i="74" s="1"/>
  <c r="F47" i="74" s="1"/>
  <c r="F44" i="73"/>
  <c r="F45" i="73" s="1"/>
  <c r="F46" i="73" s="1"/>
  <c r="F38" i="72"/>
  <c r="F39" i="72" s="1"/>
  <c r="F40" i="72" s="1"/>
  <c r="F42" i="71"/>
  <c r="F43" i="71" s="1"/>
  <c r="F42" i="70"/>
  <c r="F43" i="70" s="1"/>
  <c r="F45" i="69"/>
  <c r="F46" i="69" s="1"/>
  <c r="F47" i="69" s="1"/>
  <c r="F42" i="68"/>
  <c r="F43" i="68" s="1"/>
  <c r="F44" i="68" s="1"/>
  <c r="F42" i="67"/>
  <c r="F43" i="67" s="1"/>
  <c r="F44" i="67" s="1"/>
  <c r="F44" i="64"/>
  <c r="F45" i="64" s="1"/>
  <c r="F46" i="64" s="1"/>
  <c r="F34" i="62"/>
  <c r="F35" i="62" s="1"/>
  <c r="C5" i="57"/>
  <c r="E17" i="60"/>
  <c r="E21" i="60" s="1"/>
  <c r="E25" i="60" s="1"/>
  <c r="E26" i="60" s="1"/>
  <c r="D24" i="60"/>
  <c r="D23" i="60"/>
  <c r="D22" i="60"/>
  <c r="D20" i="60"/>
  <c r="D19" i="60"/>
  <c r="D18" i="60"/>
  <c r="D16" i="60"/>
  <c r="D15" i="60"/>
  <c r="D14" i="60"/>
  <c r="D11" i="60"/>
  <c r="D10" i="60"/>
  <c r="D3" i="60"/>
  <c r="C3" i="57"/>
  <c r="F18" i="9"/>
  <c r="B4" i="74" l="1"/>
  <c r="B4" i="68"/>
  <c r="B4" i="65"/>
  <c r="B4" i="64"/>
  <c r="B4" i="62"/>
  <c r="B4" i="75"/>
  <c r="B4" i="72"/>
  <c r="B4" i="71"/>
  <c r="B4" i="70"/>
  <c r="B4" i="69"/>
  <c r="B4" i="67"/>
  <c r="B4" i="49"/>
  <c r="B4" i="76"/>
  <c r="B4" i="63"/>
  <c r="B4" i="61"/>
  <c r="B4" i="80"/>
  <c r="B4" i="79"/>
  <c r="B4" i="78"/>
  <c r="B4" i="77"/>
  <c r="B4" i="73"/>
  <c r="B4" i="66"/>
  <c r="F44" i="71"/>
  <c r="F44" i="70"/>
  <c r="F34" i="49"/>
  <c r="F35" i="49" s="1"/>
  <c r="D12" i="60"/>
  <c r="F15" i="9"/>
  <c r="F33" i="29"/>
  <c r="F16" i="29" l="1"/>
  <c r="F35" i="29"/>
  <c r="F32" i="29"/>
  <c r="F31" i="29"/>
  <c r="F30" i="29"/>
  <c r="F28" i="29"/>
  <c r="F27" i="29"/>
  <c r="F26" i="29"/>
  <c r="F25" i="29"/>
  <c r="D24" i="29"/>
  <c r="F24" i="29" s="1"/>
  <c r="F21" i="29"/>
  <c r="D20" i="29"/>
  <c r="D19" i="29"/>
  <c r="F18" i="29"/>
  <c r="F14" i="29"/>
  <c r="F12" i="29"/>
  <c r="F10" i="29"/>
  <c r="F9" i="29"/>
  <c r="O8" i="29"/>
  <c r="O7" i="29"/>
  <c r="O6" i="29"/>
  <c r="O5" i="29"/>
  <c r="F42" i="9"/>
  <c r="F41" i="9"/>
  <c r="F29" i="9"/>
  <c r="H32" i="9" s="1"/>
  <c r="F16" i="9"/>
  <c r="F13" i="9"/>
  <c r="F12" i="9"/>
  <c r="O9" i="29" l="1"/>
  <c r="F20" i="29"/>
  <c r="F19" i="29"/>
  <c r="G21" i="29" l="1"/>
  <c r="H21" i="29" s="1"/>
  <c r="F36" i="29"/>
  <c r="G38" i="29" s="1"/>
  <c r="E14" i="18"/>
  <c r="F14" i="18" s="1"/>
  <c r="G15" i="18" s="1"/>
  <c r="F31" i="18"/>
  <c r="E30" i="18"/>
  <c r="F30" i="18" s="1"/>
  <c r="E27" i="18"/>
  <c r="F27" i="18" s="1"/>
  <c r="F25" i="18"/>
  <c r="D23" i="18"/>
  <c r="D19" i="18"/>
  <c r="D18" i="18"/>
  <c r="K15" i="18"/>
  <c r="K14" i="18"/>
  <c r="E12" i="18"/>
  <c r="F12" i="18" s="1"/>
  <c r="O8" i="18"/>
  <c r="O7" i="18"/>
  <c r="O6" i="18"/>
  <c r="O5" i="18"/>
  <c r="O9" i="18" l="1"/>
  <c r="F37" i="29"/>
  <c r="F38" i="29" s="1"/>
  <c r="I49" i="9"/>
  <c r="I48" i="9"/>
  <c r="J40" i="9"/>
  <c r="J29" i="9"/>
  <c r="F22" i="9"/>
  <c r="F21" i="9"/>
  <c r="F45" i="9" l="1"/>
  <c r="H29" i="9"/>
  <c r="E18" i="18"/>
  <c r="F18" i="18" s="1"/>
  <c r="F97" i="1"/>
  <c r="F96" i="1"/>
  <c r="F94" i="1"/>
  <c r="F93" i="1"/>
  <c r="F92" i="1"/>
  <c r="F90" i="1"/>
  <c r="F89" i="1"/>
  <c r="F88" i="1"/>
  <c r="F86" i="1"/>
  <c r="F85" i="1"/>
  <c r="F82" i="1"/>
  <c r="F81" i="1"/>
  <c r="F80" i="1"/>
  <c r="F79" i="1"/>
  <c r="F77" i="1"/>
  <c r="F76" i="1"/>
  <c r="F74" i="1"/>
  <c r="F72" i="1"/>
  <c r="F71" i="1"/>
  <c r="F68" i="1"/>
  <c r="F66" i="1"/>
  <c r="F65" i="1"/>
  <c r="F62" i="1"/>
  <c r="F61" i="1"/>
  <c r="F60" i="1"/>
  <c r="F58" i="1"/>
  <c r="F56" i="1"/>
  <c r="F54" i="1"/>
  <c r="F52" i="1"/>
  <c r="F50" i="1"/>
  <c r="F49" i="1"/>
  <c r="F47" i="1"/>
  <c r="F46" i="1"/>
  <c r="F44" i="1"/>
  <c r="F42" i="1"/>
  <c r="F39" i="1"/>
  <c r="F37" i="1"/>
  <c r="F36" i="1"/>
  <c r="F34" i="1"/>
  <c r="F33" i="1"/>
  <c r="F30" i="1"/>
  <c r="F28" i="1"/>
  <c r="F27" i="1"/>
  <c r="F26" i="1"/>
  <c r="F24" i="1"/>
  <c r="F22" i="1"/>
  <c r="F20" i="1"/>
  <c r="F17" i="1"/>
  <c r="F16" i="1"/>
  <c r="F14" i="1"/>
  <c r="F13" i="1"/>
  <c r="F10" i="1"/>
  <c r="F9" i="1"/>
  <c r="F46" i="9" l="1"/>
  <c r="F47" i="9" s="1"/>
  <c r="E10" i="18"/>
  <c r="F10" i="18" s="1"/>
  <c r="E33" i="18"/>
  <c r="F33" i="18" s="1"/>
  <c r="F99" i="1"/>
  <c r="E23" i="18" l="1"/>
  <c r="F23" i="18" s="1"/>
  <c r="E19" i="18"/>
  <c r="F19" i="18" s="1"/>
  <c r="E9" i="18"/>
  <c r="E29" i="18"/>
  <c r="F29" i="18" s="1"/>
  <c r="E17" i="18"/>
  <c r="F17" i="18" s="1"/>
  <c r="E26" i="18" l="1"/>
  <c r="F26" i="18" s="1"/>
  <c r="F9" i="18"/>
  <c r="E24" i="18"/>
  <c r="F24" i="18" s="1"/>
  <c r="E20" i="18"/>
  <c r="F20" i="18" s="1"/>
  <c r="J21" i="9" l="1"/>
  <c r="K21" i="9" s="1"/>
  <c r="K45" i="9" s="1"/>
  <c r="G20" i="18"/>
  <c r="H20" i="18" s="1"/>
  <c r="F34" i="18"/>
  <c r="G36" i="18" l="1"/>
  <c r="F35" i="18"/>
  <c r="F36" i="18" s="1"/>
</calcChain>
</file>

<file path=xl/sharedStrings.xml><?xml version="1.0" encoding="utf-8"?>
<sst xmlns="http://schemas.openxmlformats.org/spreadsheetml/2006/main" count="3105" uniqueCount="472">
  <si>
    <t>OBRA: SERVICIO DE REFACCIÓN Y REACONDICIONAMIENTO DE LA INFRAESTRUCTURA EDILICIA</t>
  </si>
  <si>
    <t xml:space="preserve">              LÍNEA SARMIENTO</t>
  </si>
  <si>
    <t>PLANILLA DE COTIZACIÓN</t>
  </si>
  <si>
    <t>Item</t>
  </si>
  <si>
    <t>Rubro</t>
  </si>
  <si>
    <t>Unid.</t>
  </si>
  <si>
    <t>Precio Unitario</t>
  </si>
  <si>
    <t>Cantidad</t>
  </si>
  <si>
    <t>Precio Total</t>
  </si>
  <si>
    <t>CONSTRUCCIONES EN SECO (Materiales y mano de obra)</t>
  </si>
  <si>
    <t>1.1</t>
  </si>
  <si>
    <t>Tabiques y cielorrasos</t>
  </si>
  <si>
    <t>1.1.1</t>
  </si>
  <si>
    <t>Pared tabique de 10cm de espesor (placa de 12.5 Mm.)</t>
  </si>
  <si>
    <r>
      <t>m</t>
    </r>
    <r>
      <rPr>
        <vertAlign val="superscript"/>
        <sz val="10"/>
        <color rgb="FF000000"/>
        <rFont val="Arial"/>
        <family val="2"/>
      </rPr>
      <t>2</t>
    </r>
  </si>
  <si>
    <t>1.1.2</t>
  </si>
  <si>
    <t>Cielorrasos suspendido o medio tabique (placa de 12.5 Mm.)</t>
  </si>
  <si>
    <t>CONTRAPISOS Y CARPETAS (Materiales y mano de obra en reparaciones)</t>
  </si>
  <si>
    <t>2.1</t>
  </si>
  <si>
    <t>Bajo piso de mosaicos y plásticos</t>
  </si>
  <si>
    <t>2.11</t>
  </si>
  <si>
    <t>Horm.de cascotes sobre losa, esp 8cm. . Reparación</t>
  </si>
  <si>
    <t>2.12</t>
  </si>
  <si>
    <t>Horm.de arcilla exp.en loc.sanit. Esp. 18cm.</t>
  </si>
  <si>
    <t>2.2</t>
  </si>
  <si>
    <t>Bajo piso de parquet</t>
  </si>
  <si>
    <t>2.2.1</t>
  </si>
  <si>
    <t>Horm.de arcilla exp.en sobre losas Esp. 10cm. Reparación</t>
  </si>
  <si>
    <t>2.2.2</t>
  </si>
  <si>
    <t>Carpeta de concreto. Reparación</t>
  </si>
  <si>
    <t>PINTURA (Materiales y mano de obra)</t>
  </si>
  <si>
    <t>3.1</t>
  </si>
  <si>
    <t>De Muros Interiores de revoque fino</t>
  </si>
  <si>
    <t>3.1.1</t>
  </si>
  <si>
    <t>Al látex con enduido</t>
  </si>
  <si>
    <t>3.2</t>
  </si>
  <si>
    <t>De Muros Exteriores</t>
  </si>
  <si>
    <t>3.2.2</t>
  </si>
  <si>
    <t>Al látex acrílico</t>
  </si>
  <si>
    <t>3.3</t>
  </si>
  <si>
    <t>De Cielorraso de yeso</t>
  </si>
  <si>
    <t>3.3.1</t>
  </si>
  <si>
    <t>Al látex (enduido 2 manos, fijador y 3 de látex)</t>
  </si>
  <si>
    <t>3.4</t>
  </si>
  <si>
    <t>De Carpinterías de madera</t>
  </si>
  <si>
    <t>3.4.1</t>
  </si>
  <si>
    <t>Esmalte o barniz sintético mate, semimate o brillante.</t>
  </si>
  <si>
    <t>3.4.2</t>
  </si>
  <si>
    <t>Retiro total de pintura existente y lustrado mate, semimate o brillante</t>
  </si>
  <si>
    <t>3.4.3</t>
  </si>
  <si>
    <t>Sellado, encerado y trapeado</t>
  </si>
  <si>
    <t>3.5</t>
  </si>
  <si>
    <t>De Carpinterías Metálica</t>
  </si>
  <si>
    <t>3.5.1</t>
  </si>
  <si>
    <t>Convertidor sintético mate, semimate o brillante.</t>
  </si>
  <si>
    <t>REVOQUES (Materiales y mano de obra)</t>
  </si>
  <si>
    <t>4.1</t>
  </si>
  <si>
    <t>Grueso</t>
  </si>
  <si>
    <t>4.1.1</t>
  </si>
  <si>
    <t>En interiores. Reparación</t>
  </si>
  <si>
    <t>En exteriores. Reparación</t>
  </si>
  <si>
    <t>4.2</t>
  </si>
  <si>
    <t>Finos a la cal esp. 5 Mm.</t>
  </si>
  <si>
    <t>4.2.1</t>
  </si>
  <si>
    <t>En exteriores</t>
  </si>
  <si>
    <t>4.2.2</t>
  </si>
  <si>
    <t>En interiores</t>
  </si>
  <si>
    <t>4.3</t>
  </si>
  <si>
    <t>Completos</t>
  </si>
  <si>
    <t>4.3.1</t>
  </si>
  <si>
    <t>Terminación Interior a la cal fina, fratasado al fieltro</t>
  </si>
  <si>
    <t>PISOS  (Mano de obra, desmonte, emprolijado de bordes, materiales de asiento, pulido y empastinado)</t>
  </si>
  <si>
    <t>5.1</t>
  </si>
  <si>
    <t>Mosaicos</t>
  </si>
  <si>
    <t>5.1.1</t>
  </si>
  <si>
    <t>Veredas - Reparaciones</t>
  </si>
  <si>
    <t>5.2</t>
  </si>
  <si>
    <t>Cerámicos</t>
  </si>
  <si>
    <t>5.2.1</t>
  </si>
  <si>
    <t>Cerámicos o porcellanatos</t>
  </si>
  <si>
    <t>5.3</t>
  </si>
  <si>
    <t>Pulidos (Materiales y mano de obra)</t>
  </si>
  <si>
    <t>5.3.1</t>
  </si>
  <si>
    <t>Piso de madera</t>
  </si>
  <si>
    <t>5.3.2</t>
  </si>
  <si>
    <t>Limpieza, Pulido,y lustrado de marmoles, granitos y pinoteas</t>
  </si>
  <si>
    <t>5.4</t>
  </si>
  <si>
    <t>Alfombras</t>
  </si>
  <si>
    <t>5.4.1</t>
  </si>
  <si>
    <t>Masa niveladora</t>
  </si>
  <si>
    <t>5.4.2</t>
  </si>
  <si>
    <t>Alfombra Melller o similar base doble de yute h=7,5mm</t>
  </si>
  <si>
    <t>5.5</t>
  </si>
  <si>
    <t>Pisos de cemento (Mano de obra y materiales)</t>
  </si>
  <si>
    <t>5.5.1</t>
  </si>
  <si>
    <t>Piso de cemento alisado</t>
  </si>
  <si>
    <t>REVESTIMIENTOS (picado, emprolijado bordes, colocación, material de aporte y empastinado)</t>
  </si>
  <si>
    <t>6.1</t>
  </si>
  <si>
    <t>VIDRIOS (Materiales y mano de obra)</t>
  </si>
  <si>
    <t>7.1</t>
  </si>
  <si>
    <t>Float 4mm traslucido Austral</t>
  </si>
  <si>
    <t>ZÓCALOS (Mano de obra, retiro de lo existente y material de aporte)</t>
  </si>
  <si>
    <t>8.1</t>
  </si>
  <si>
    <t>Madera 3/4"x 3"en pino paraná o brasil</t>
  </si>
  <si>
    <t>ml</t>
  </si>
  <si>
    <t>INSTALACIÓN ELÉCTRICA (Materiales y mano de obra)</t>
  </si>
  <si>
    <t>9.1</t>
  </si>
  <si>
    <t>Instalaciones eléctricas de primera calidad, 50 a 200 bocas, conducto unipolar; material y mano de obra sin colocación de artefactos.</t>
  </si>
  <si>
    <t>boca</t>
  </si>
  <si>
    <t>9.2</t>
  </si>
  <si>
    <t>Colocación de tomas, teclas y tapas</t>
  </si>
  <si>
    <t>9.3</t>
  </si>
  <si>
    <t>Provisión y colocación de artefactos de colgar para oficina de dos tubos.</t>
  </si>
  <si>
    <t>CARPINTERIAS</t>
  </si>
  <si>
    <t>10.1</t>
  </si>
  <si>
    <t>Puertas de madera</t>
  </si>
  <si>
    <t>10.1.1</t>
  </si>
  <si>
    <t>Ajuste y reparación de puertas, marcos y contramarcos de madera</t>
  </si>
  <si>
    <t>unid.</t>
  </si>
  <si>
    <t>10.1.2</t>
  </si>
  <si>
    <t>Ajuste de herrajes y frenos</t>
  </si>
  <si>
    <t>10.2</t>
  </si>
  <si>
    <t>Ventanas de madera</t>
  </si>
  <si>
    <t>10.2.1</t>
  </si>
  <si>
    <t>Ajuste de ventanas y marcos</t>
  </si>
  <si>
    <t>CUBIERTAS (Materiales, mano de obra, aislación hidrófuga)</t>
  </si>
  <si>
    <t>11.1</t>
  </si>
  <si>
    <t>Metálicas</t>
  </si>
  <si>
    <t>11.1.1</t>
  </si>
  <si>
    <t>Reparación de cubierta</t>
  </si>
  <si>
    <t>11.1.2</t>
  </si>
  <si>
    <t>Reemplazo de chapas metálicas</t>
  </si>
  <si>
    <t>11.2</t>
  </si>
  <si>
    <t>De tejas</t>
  </si>
  <si>
    <t>11.2.1</t>
  </si>
  <si>
    <t>Reparación de techos de tejas</t>
  </si>
  <si>
    <t>11.3</t>
  </si>
  <si>
    <t>Losas de H°A°</t>
  </si>
  <si>
    <t>11.3.1</t>
  </si>
  <si>
    <t>Reparación e impermeabilizacióón de techos de H° A°</t>
  </si>
  <si>
    <t>11.3.2</t>
  </si>
  <si>
    <t>Reemplazo de membranas asfálticas</t>
  </si>
  <si>
    <t>INSTALACIONES SANITARIAS Y TRABAJOS DE PLOMERÍA</t>
  </si>
  <si>
    <t>12.1</t>
  </si>
  <si>
    <t>Provisión e instalación de artefactos y griferías en núcleo sanitario</t>
  </si>
  <si>
    <t>12.2</t>
  </si>
  <si>
    <t>Instalaciones internas de núcleo sanitario</t>
  </si>
  <si>
    <t>12.3</t>
  </si>
  <si>
    <t>Desobstruccion de baño hasta cloaca o columna (6m)</t>
  </si>
  <si>
    <t>12.4</t>
  </si>
  <si>
    <t>Reemplazo de cañería de agua fría</t>
  </si>
  <si>
    <t>m</t>
  </si>
  <si>
    <t>DESAGÜES PLUVIALES</t>
  </si>
  <si>
    <t>13.1</t>
  </si>
  <si>
    <t>Desagües y zinguerías</t>
  </si>
  <si>
    <t>13.1.1</t>
  </si>
  <si>
    <t>Destape y limpieza</t>
  </si>
  <si>
    <t>13.1.2</t>
  </si>
  <si>
    <t>Reparación y/o reemplazo</t>
  </si>
  <si>
    <t>DEMOLICIONES</t>
  </si>
  <si>
    <t>14.1</t>
  </si>
  <si>
    <t>De mamostería</t>
  </si>
  <si>
    <t>14.2</t>
  </si>
  <si>
    <t>De revestimientos</t>
  </si>
  <si>
    <t>14.3</t>
  </si>
  <si>
    <t>De pisos</t>
  </si>
  <si>
    <t>ALBAÑILERÍA</t>
  </si>
  <si>
    <t>15.1</t>
  </si>
  <si>
    <t>Mampostería lad. común 0,15</t>
  </si>
  <si>
    <t>15.2</t>
  </si>
  <si>
    <t>Mampostería lad. hueco 0,12</t>
  </si>
  <si>
    <t>15.3</t>
  </si>
  <si>
    <t>Mampostería lad. hueco 0,08</t>
  </si>
  <si>
    <t>AISLACIONES HIDRÓFUGAS</t>
  </si>
  <si>
    <t>16.1</t>
  </si>
  <si>
    <t>Horizontal bajo locales húmedos</t>
  </si>
  <si>
    <t>16.2</t>
  </si>
  <si>
    <t>Azotado bajo revestimiento sanitario</t>
  </si>
  <si>
    <t>TOTAL SIN IVA</t>
  </si>
  <si>
    <r>
      <t>PLANILLA DE COTIZACIÓN</t>
    </r>
    <r>
      <rPr>
        <b/>
        <sz val="16"/>
        <color theme="1"/>
        <rFont val="Arial"/>
        <family val="2"/>
      </rPr>
      <t xml:space="preserve"> (Valor Indicativo)</t>
    </r>
  </si>
  <si>
    <t>SUBTOTAL SIN IVA</t>
  </si>
  <si>
    <t>IVA 21%</t>
  </si>
  <si>
    <t>TOTAL</t>
  </si>
  <si>
    <t>OBRA:</t>
  </si>
  <si>
    <t>TAREAS PREVIAS</t>
  </si>
  <si>
    <t>1.2</t>
  </si>
  <si>
    <t>Obrador</t>
  </si>
  <si>
    <t>m2</t>
  </si>
  <si>
    <t>gl</t>
  </si>
  <si>
    <t>ANDENES</t>
  </si>
  <si>
    <t>ACCESOS</t>
  </si>
  <si>
    <t>CERRAMIENTO</t>
  </si>
  <si>
    <t>REFUGIO</t>
  </si>
  <si>
    <t>u</t>
  </si>
  <si>
    <t>Bordes reglamentarios</t>
  </si>
  <si>
    <t>6.2</t>
  </si>
  <si>
    <t>6.3</t>
  </si>
  <si>
    <t>6.4</t>
  </si>
  <si>
    <t>6.5</t>
  </si>
  <si>
    <t>7.2</t>
  </si>
  <si>
    <t>Proyecto ejecutivo</t>
  </si>
  <si>
    <t>INGENIERÍA DE OBRA, PROYECTO EJECUTIVO</t>
  </si>
  <si>
    <t>BOLETERIA</t>
  </si>
  <si>
    <t>Demolición anden existente</t>
  </si>
  <si>
    <t xml:space="preserve">refugio </t>
  </si>
  <si>
    <t>ancho</t>
  </si>
  <si>
    <t>largo</t>
  </si>
  <si>
    <t>Construcción de anden nuevo</t>
  </si>
  <si>
    <t>Ejecución de solados existentes</t>
  </si>
  <si>
    <t>Alambrado de 5 hilos entrevías</t>
  </si>
  <si>
    <t>4.7</t>
  </si>
  <si>
    <t>Limpieza, demoliciones, vallado, señalización</t>
  </si>
  <si>
    <t>refugio+boleteria</t>
  </si>
  <si>
    <t>Colocación equipamiento y señaletica</t>
  </si>
  <si>
    <t>ILUMINACIÓN</t>
  </si>
  <si>
    <t>U.</t>
  </si>
  <si>
    <t>Cableado y Tablero Central</t>
  </si>
  <si>
    <t>Proyecto y Documentación (INCLUIDO EN EL PROYECTO DE APEADERO)</t>
  </si>
  <si>
    <t>Ejecución de caminos de acceso</t>
  </si>
  <si>
    <t>Reacondicionamiento de desagües</t>
  </si>
  <si>
    <t>Protecciones</t>
  </si>
  <si>
    <t>Construcción de Cañeros</t>
  </si>
  <si>
    <t>5.6</t>
  </si>
  <si>
    <t>Provisión y colocación de columnas  y artefactos de iluminación en andenes</t>
  </si>
  <si>
    <t>Provisión y colocación de artefactos de iluminación en refugio y boletería</t>
  </si>
  <si>
    <t xml:space="preserve">      </t>
  </si>
  <si>
    <t>LÍNEA SARMIENTO</t>
  </si>
  <si>
    <t>Ejecución rampa para personas con movilidad reducida</t>
  </si>
  <si>
    <t>Colocación de Equipamiento y Señaletica</t>
  </si>
  <si>
    <t>U</t>
  </si>
  <si>
    <t>INSTALACIÓN ELÉCTRICA E ILUMINACIÓN</t>
  </si>
  <si>
    <t>accesos</t>
  </si>
  <si>
    <t>long</t>
  </si>
  <si>
    <t>def</t>
  </si>
  <si>
    <t>7.3</t>
  </si>
  <si>
    <t>7.4</t>
  </si>
  <si>
    <t>ADECUACION DE ESTACIONES Y APEADEROS- ETAPA III</t>
  </si>
  <si>
    <t>Provisión y colocación de artefactos de iluminación en refugio y boletería-NO CORERSPONDE</t>
  </si>
  <si>
    <t>Cableado y Tablero Central, incluye Sala de Tablero Eléctrico.</t>
  </si>
  <si>
    <t>UNIVERSIDAD DE LUJAN KM 64,900</t>
  </si>
  <si>
    <t>Construcción de boletería</t>
  </si>
  <si>
    <t>6.6</t>
  </si>
  <si>
    <t>Proyecto Ejecutivo</t>
  </si>
  <si>
    <t>Ejecución de Paso Peatonal</t>
  </si>
  <si>
    <t>Precio Total con IVA</t>
  </si>
  <si>
    <t>VALOR TOTAL DE LA OFERTA</t>
  </si>
  <si>
    <t>Firma Apoderado del Oferente</t>
  </si>
  <si>
    <t>SON Pesos …………………………………………….…………………………………………………………….IVA INCLUIDO.</t>
  </si>
  <si>
    <t>PLANILLA TOTALIZADORA</t>
  </si>
  <si>
    <t>ADECUACION DE ESTACIONES Y APEADEROS- SECTOR 2</t>
  </si>
  <si>
    <t>Reacondicionamiento General</t>
  </si>
  <si>
    <t>REFUGIOS</t>
  </si>
  <si>
    <t>Cableado y Tablero Central, incluye Cabina de Tablero Eléctrico.</t>
  </si>
  <si>
    <t>Ejecución de solados</t>
  </si>
  <si>
    <t>MORENO-MERCEDES</t>
  </si>
  <si>
    <t>Documentación Conforme a Obra</t>
  </si>
  <si>
    <t>Instalacion de Baranda perimetral</t>
  </si>
  <si>
    <t>4.4</t>
  </si>
  <si>
    <t>LÍNEA URQUIZA</t>
  </si>
  <si>
    <t>RAMAL U15 y U5</t>
  </si>
  <si>
    <t>APEADERO</t>
  </si>
  <si>
    <t>GRUPO 1</t>
  </si>
  <si>
    <t>GRUPO 2</t>
  </si>
  <si>
    <t>GRUPO 3</t>
  </si>
  <si>
    <t>GRUPO 4</t>
  </si>
  <si>
    <t>GRUPO</t>
  </si>
  <si>
    <t>RAMIREZ U15 /// RAMIREZ U5 /// DIV. DE LOS ANDES</t>
  </si>
  <si>
    <t>MIGUEL DAVID /// LAS GARZAS /// GDOR. PARERA</t>
  </si>
  <si>
    <t>SALVADOR CAPUTTO /// MAYA /// CNIA AVELLANEDA</t>
  </si>
  <si>
    <t>ORO VERDE /// VILLA FONTANA /// BARRIO AZUL</t>
  </si>
  <si>
    <t>LÍNEA BELGRANO</t>
  </si>
  <si>
    <t>Fabricación e instalación del nuevo refugio</t>
  </si>
  <si>
    <t>Bordes y solados reglamentarios en andenes</t>
  </si>
  <si>
    <t>Ap. CAMPO LARGO</t>
  </si>
  <si>
    <t>Ap. RUTA NACIONAL 16</t>
  </si>
  <si>
    <t>Ap. LAS BREÑAS</t>
  </si>
  <si>
    <t>Ap. CHARATA</t>
  </si>
  <si>
    <t>Ap. GRAL. PINEDO</t>
  </si>
  <si>
    <t>Ap. HERMOSO CAMPO</t>
  </si>
  <si>
    <t>#</t>
  </si>
  <si>
    <t>4.5</t>
  </si>
  <si>
    <t>Ejecucion de Cerco Romboidal</t>
  </si>
  <si>
    <t>Ejecucion de Pasos Peatonales y Laberintos</t>
  </si>
  <si>
    <t>Provisión y colocación de columnas y artefactos de iluminación en andenes</t>
  </si>
  <si>
    <t>Provision y colocación de columnas y artefactos de iluminación en rampa de acceso</t>
  </si>
  <si>
    <t>Bº LOS AROMOS</t>
  </si>
  <si>
    <t>PUERTO TIROL - RESISTENCIA - PUERTO VILELAS</t>
  </si>
  <si>
    <t>ILUMINACION</t>
  </si>
  <si>
    <t>Iluminacion(Incl. Tendido Electrico, Puesta a Tierra, columna y artefacto completo)</t>
  </si>
  <si>
    <t>RECONVERSION LUMINICA</t>
  </si>
  <si>
    <t>ADECUACION DE RAMPAS DE ACCESO</t>
  </si>
  <si>
    <t>BARANDAS LATERALES Y POSTERIORES</t>
  </si>
  <si>
    <t>Fabricacion y montaje de las barandas perimetrales de anden</t>
  </si>
  <si>
    <t>SEÑALETICA</t>
  </si>
  <si>
    <t>Fabricacion y montaje de carteles de estacion (Incl. Pintura reflectiva en cenefa del refugio)</t>
  </si>
  <si>
    <t>CESTO DE RESIDUOS</t>
  </si>
  <si>
    <t>Fabricacion y montaje de cestos de residuos</t>
  </si>
  <si>
    <t>PINTURA</t>
  </si>
  <si>
    <t>Pintura( incl. Liquido fijador para paredes y pintura anticorrosiva para el refugio)</t>
  </si>
  <si>
    <t>Bº ABORIGENES</t>
  </si>
  <si>
    <t>Reconversion Luminica(Incl. Tendido Electrico, Puesta a Tierra, columna y artefacto completo)</t>
  </si>
  <si>
    <t>Bº ANUNCIACION</t>
  </si>
  <si>
    <t>EJECUCION DE VEREDAS DE ACCESO A ANDEN</t>
  </si>
  <si>
    <t>Ejecucion de veredas de acceso a anden (Incl. Solado, contrapiso y movimento de suelos)</t>
  </si>
  <si>
    <t>Adecuacion de Rampas de Acceso (Incl. Estructura soporte, movimiento de suelos, Solados completos y Barandas)</t>
  </si>
  <si>
    <t>CACIQUE PELAYO</t>
  </si>
  <si>
    <t>SIERRAS DE CORDOBA</t>
  </si>
  <si>
    <t>FOTHERINGAN</t>
  </si>
  <si>
    <t>FRAY ROSSI</t>
  </si>
  <si>
    <t>Fabricacion y montaje del refugio de pasajeros(incl. Pintura)</t>
  </si>
  <si>
    <t>HERNANDARIAS</t>
  </si>
  <si>
    <t>BELGRANO</t>
  </si>
  <si>
    <t>ALBERDI</t>
  </si>
  <si>
    <t>SAN MARTIN</t>
  </si>
  <si>
    <t>BOUVIER</t>
  </si>
  <si>
    <t>COCOMAROLA</t>
  </si>
  <si>
    <t>COLOCACION DE ASIENTOS</t>
  </si>
  <si>
    <t>Provision y colocacion asientos antivandalicos</t>
  </si>
  <si>
    <t>GUSBERTI</t>
  </si>
  <si>
    <t>SAUCE</t>
  </si>
  <si>
    <t>ALGARROBO</t>
  </si>
  <si>
    <t>MOSCONI</t>
  </si>
  <si>
    <t>APEADERO BRASIL</t>
  </si>
  <si>
    <t>APEADERO SARMIENTO</t>
  </si>
  <si>
    <t>APEADERO GÜEMES</t>
  </si>
  <si>
    <t>Reconversion Luminica(Incl. Tendido Electrico, Puesta a Tierra y artefacto completo)</t>
  </si>
  <si>
    <t>SILVANO DANTE</t>
  </si>
  <si>
    <t>Demolicion de anden existente (Inc.Transporte y disposición de escombros)</t>
  </si>
  <si>
    <t>Relleno, compactación y ejecución de suelo seleccionado</t>
  </si>
  <si>
    <t>Demolicion de losa de anden existente (Inc.Transporte y disposición de escombros y suelos)</t>
  </si>
  <si>
    <t>REPARACION DE ANDEN EXISTENTE</t>
  </si>
  <si>
    <t>PROLONGACION DE ANDEN</t>
  </si>
  <si>
    <t>Construcción de losa de anden nueva</t>
  </si>
  <si>
    <t>Bordes y solados reglamentarios en anden</t>
  </si>
  <si>
    <t>ANDEN</t>
  </si>
  <si>
    <t>Construcción de anden nuevo (incl. Mamposteria perimetral, Hormigon de limpieza, Movimiento de suelos, Revoque y Aislacion hidrofuga horizontal)</t>
  </si>
  <si>
    <t>Provisión y colocación de columnas y artefactos de iluminación en anden</t>
  </si>
  <si>
    <t>Fabricacion y montaje del refugio de pasajeros</t>
  </si>
  <si>
    <t>Pintura (incl. Liquido fijador para paredes y pintura anticorrosiva para el refugio)</t>
  </si>
  <si>
    <t>8.2</t>
  </si>
  <si>
    <t>GRUPO VI</t>
  </si>
  <si>
    <t>VALOR TOTAL - GRUPO VI</t>
  </si>
  <si>
    <t>VALOR TOTAL - GRUPO V</t>
  </si>
  <si>
    <t>GRUPO V</t>
  </si>
  <si>
    <t>VALOR TOTAL - GRUPO IV</t>
  </si>
  <si>
    <t>GRUPO IV</t>
  </si>
  <si>
    <t>VALOR TOTAL - GRUPO III</t>
  </si>
  <si>
    <t>GRUPO III</t>
  </si>
  <si>
    <t>GRUPO II</t>
  </si>
  <si>
    <t>VALOR TOTAL - GRUPO II</t>
  </si>
  <si>
    <t>Ejecucion de bases de hormigon</t>
  </si>
  <si>
    <t>Provision e Instalacion de mobiliarios</t>
  </si>
  <si>
    <t>Contrapiso de hormigon pobre - esp. 10 cm</t>
  </si>
  <si>
    <t>Terminacion en cemento alisado al fieltro</t>
  </si>
  <si>
    <t>Mamposteria de cierre (incluye revoques grueso y fino exterior, aislaciones y pintura)</t>
  </si>
  <si>
    <t>Barandas metalicas perimetrales en anden (incluye relleno de Hºpobre en parantes, Pintura y placas de anclaje)</t>
  </si>
  <si>
    <t>Baranda - pasamanos en Rampa de acceso (incluye relleno de Hºpobre en parantes, Pintura y placas de anclaje)</t>
  </si>
  <si>
    <t>Provision e Instalacion de cestos de residuos</t>
  </si>
  <si>
    <t>MOBILIARIOS</t>
  </si>
  <si>
    <t>BARANDAS METALICAS</t>
  </si>
  <si>
    <t>CARTELERIA</t>
  </si>
  <si>
    <t>Provision e instalacion de cartel de estacion</t>
  </si>
  <si>
    <t>Un</t>
  </si>
  <si>
    <t>Provision e instalacion de cartel de recorrido y horarios</t>
  </si>
  <si>
    <t>Tendido Electrico</t>
  </si>
  <si>
    <t>Tablero Central</t>
  </si>
  <si>
    <t>Provisión e instalación de columnas y artefactos de iluminación tipo vial – Plaquetas LED</t>
  </si>
  <si>
    <t xml:space="preserve">Provisión y colocación de artefactos de iluminación en refugios y sector cerrado. </t>
  </si>
  <si>
    <t>Ejecución de sendero de acceso</t>
  </si>
  <si>
    <t>8.3</t>
  </si>
  <si>
    <t>8.4</t>
  </si>
  <si>
    <t>9.4</t>
  </si>
  <si>
    <t>CONSTRUCCIÓN DE APEADEROS DEL SERVICIO SAENZ PEÑA - CHOROTIS</t>
  </si>
  <si>
    <t>Ap. PINEDO</t>
  </si>
  <si>
    <t>3.1.2</t>
  </si>
  <si>
    <t>3.2.1</t>
  </si>
  <si>
    <t>3.2.3</t>
  </si>
  <si>
    <t>3.2.4</t>
  </si>
  <si>
    <t>3.2.5</t>
  </si>
  <si>
    <t>3.3.2</t>
  </si>
  <si>
    <t>3.5.2</t>
  </si>
  <si>
    <t>3.6</t>
  </si>
  <si>
    <t>3.6.1</t>
  </si>
  <si>
    <t>3.6.2</t>
  </si>
  <si>
    <t>3.6.3</t>
  </si>
  <si>
    <t>3.6.4</t>
  </si>
  <si>
    <t>3.7</t>
  </si>
  <si>
    <t>3.7.1</t>
  </si>
  <si>
    <t>3.7.2</t>
  </si>
  <si>
    <t>3.7.3</t>
  </si>
  <si>
    <t>3.7.4</t>
  </si>
  <si>
    <t>4.1.2</t>
  </si>
  <si>
    <t>4.2.3</t>
  </si>
  <si>
    <t>4.2.4</t>
  </si>
  <si>
    <t>4.2.5</t>
  </si>
  <si>
    <t>4.3.2</t>
  </si>
  <si>
    <t>4.4.1</t>
  </si>
  <si>
    <t>4.4.2</t>
  </si>
  <si>
    <t>4.5.1</t>
  </si>
  <si>
    <t>4.5.2</t>
  </si>
  <si>
    <t>4.6</t>
  </si>
  <si>
    <t>4.6.1</t>
  </si>
  <si>
    <t>4.6.2</t>
  </si>
  <si>
    <t>4.6.3</t>
  </si>
  <si>
    <t>4.6.4</t>
  </si>
  <si>
    <t>4.7.1</t>
  </si>
  <si>
    <t>4.7.2</t>
  </si>
  <si>
    <t>4.7.3</t>
  </si>
  <si>
    <t>5.1.2</t>
  </si>
  <si>
    <t>5.2.2</t>
  </si>
  <si>
    <t>5.2.3</t>
  </si>
  <si>
    <t>5.2.4</t>
  </si>
  <si>
    <t>5.2.5</t>
  </si>
  <si>
    <t>5.5.2</t>
  </si>
  <si>
    <t>5.6.1</t>
  </si>
  <si>
    <t>5.6.2</t>
  </si>
  <si>
    <t>5.6.3</t>
  </si>
  <si>
    <t>5.6.4</t>
  </si>
  <si>
    <t>5.7</t>
  </si>
  <si>
    <t>5.7.1</t>
  </si>
  <si>
    <t>5.7.2</t>
  </si>
  <si>
    <t>5.7.3</t>
  </si>
  <si>
    <t>5.7.4</t>
  </si>
  <si>
    <t>AP. HERMOSO CAMPO</t>
  </si>
  <si>
    <t>AP. CHARATA</t>
  </si>
  <si>
    <t>RENGLON II</t>
  </si>
  <si>
    <t>Subtotal Ítem</t>
  </si>
  <si>
    <t>AP.  GENERAL PINEDO</t>
  </si>
  <si>
    <t>SUBTOTAL I SIN IVA</t>
  </si>
  <si>
    <t>SUBTOTAL II SIN IVA</t>
  </si>
  <si>
    <t>Ejecución de bases de hormigón</t>
  </si>
  <si>
    <t>Contrapiso de hormigón pobre - esp. 10 cm</t>
  </si>
  <si>
    <t>Terminación en cemento alisado al fieltro</t>
  </si>
  <si>
    <t>Mampostería de cierre (incluye revoques grueso y fino exterior, aislaciones y pintura)</t>
  </si>
  <si>
    <t>Barandas metálicas perimetrales en anden (incluye relleno de Hºpobre en parantes, Pintura y placas de anclaje)</t>
  </si>
  <si>
    <t>Provisión e Instalación de mobiliarios</t>
  </si>
  <si>
    <t>Provisión e Instalación de cestos de residuos</t>
  </si>
  <si>
    <t>Provisión e instalación de cartel de estación</t>
  </si>
  <si>
    <t>Provisión e instalación de cartel de recorrido y horarios</t>
  </si>
  <si>
    <t>Tendido Eléctrico</t>
  </si>
  <si>
    <t>Ejecución de Pasos Peatonales y Laberintos</t>
  </si>
  <si>
    <t>Ejecución de Cerco Romboidal</t>
  </si>
  <si>
    <t>Ítem</t>
  </si>
  <si>
    <t>Total Costo Directo</t>
  </si>
  <si>
    <t>Gastos Generales</t>
  </si>
  <si>
    <t>Subtotal CD + GG</t>
  </si>
  <si>
    <t>Beneficio + Riesgos</t>
  </si>
  <si>
    <t>Costo Financiero</t>
  </si>
  <si>
    <t>Subtotal (CD+GG)+ B + CF</t>
  </si>
  <si>
    <t>IMPUESTOS</t>
  </si>
  <si>
    <t>FC Act    PR base DIC 2016</t>
  </si>
  <si>
    <t>GL</t>
  </si>
  <si>
    <t>DESARME Y EXCAVACION</t>
  </si>
  <si>
    <t>Excavacion</t>
  </si>
  <si>
    <t>Ejecución de capa de suelo seleccionado compactado</t>
  </si>
  <si>
    <t>EJECUCION DE PREMOLDEADOS</t>
  </si>
  <si>
    <t>Ejecución de modulos premoldeados</t>
  </si>
  <si>
    <t>Ejecución de muros laterales premoldeados</t>
  </si>
  <si>
    <t>Ejecucion de cabezal guarda balasto</t>
  </si>
  <si>
    <t>TRANSPORTE Y MONTAJE DE PIEZAS PREMOLDEADAS</t>
  </si>
  <si>
    <t>Transporte y montaje de piezas premoldeadas</t>
  </si>
  <si>
    <t>M2</t>
  </si>
  <si>
    <t>Tn</t>
  </si>
  <si>
    <t>Desarme del puente - Incl. Transporte al lugar de acopio</t>
  </si>
  <si>
    <t>TRENES DEL INTERIOR</t>
  </si>
  <si>
    <t>MOVIMIENTO DE SUELOS Y HORMIGONES</t>
  </si>
  <si>
    <t>Ejecución de plateas de hormigón armado</t>
  </si>
  <si>
    <t>M3</t>
  </si>
  <si>
    <t>Ejecucion de capa de suelos seleccionado compactado sobre los modulos</t>
  </si>
  <si>
    <t>ADECUACION DE PUENTE EN 408+566 - LINEA F</t>
  </si>
  <si>
    <t>ARMADO DE VIA</t>
  </si>
  <si>
    <t>Provision y colocación de piedra balasto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</si>
</sst>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3" formatCode="_-* #,##0.00\ _€_-;\-* #,##0.00\ _€_-;_-* &quot;-&quot;??\ _€_-;_-@_-"/>
    <numFmt numFmtId="164" formatCode="_(&quot;$&quot;* #,##0.00_);_(&quot;$&quot;* \(#,##0.00\);_(&quot;$&quot;* &quot;-&quot;??_);_(@_)"/>
    <numFmt numFmtId="165" formatCode="0.0%"/>
    <numFmt numFmtId="166" formatCode="#,"/>
    <numFmt numFmtId="167" formatCode="[$€]\ #,##0.00_);[Red]\([$€]\ #,##0.00\)"/>
    <numFmt numFmtId="168" formatCode="#.##000"/>
    <numFmt numFmtId="169" formatCode="&quot;$&quot;#,#00"/>
    <numFmt numFmtId="170" formatCode="%#,#00"/>
    <numFmt numFmtId="171" formatCode="_ &quot;$&quot;\ * #,##0.00_ ;_ &quot;$&quot;\ * \-#,##0.00_ ;_ &quot;$&quot;\ * &quot;-&quot;??_ ;_ @_ "/>
    <numFmt numFmtId="172" formatCode="_ [$$-2C0A]\ * #,##0.00_ ;_ [$$-2C0A]\ * \-#,##0.00_ ;_ [$$-2C0A]\ * &quot;-&quot;??_ ;_ @_ "/>
  </numFmts>
  <fonts count="22" x14ac:knownFonts="1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b/>
      <u/>
      <sz val="16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1"/>
      <color theme="1"/>
      <name val="Arial"/>
      <family val="2"/>
    </font>
    <font>
      <vertAlign val="superscript"/>
      <sz val="10"/>
      <color rgb="FF000000"/>
      <name val="Arial"/>
      <family val="2"/>
    </font>
    <font>
      <b/>
      <sz val="16"/>
      <color theme="1"/>
      <name val="Arial"/>
      <family val="2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Tahoma"/>
      <family val="2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b/>
      <sz val="10"/>
      <name val="Tms Rmn"/>
    </font>
    <font>
      <sz val="10"/>
      <color indexed="24"/>
      <name val="Arial"/>
      <family val="2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0.249977111117893"/>
        <bgColor indexed="64"/>
      </patternFill>
    </fill>
  </fills>
  <borders count="8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17">
    <xf numFmtId="0" fontId="0" fillId="0" borderId="0"/>
    <xf numFmtId="0" fontId="12" fillId="0" borderId="0"/>
    <xf numFmtId="165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" fontId="13" fillId="0" borderId="0">
      <protection locked="0"/>
    </xf>
    <xf numFmtId="0" fontId="11" fillId="0" borderId="38" applyProtection="0"/>
    <xf numFmtId="166" fontId="14" fillId="0" borderId="0">
      <protection locked="0"/>
    </xf>
    <xf numFmtId="166" fontId="14" fillId="0" borderId="0">
      <protection locked="0"/>
    </xf>
    <xf numFmtId="167" fontId="15" fillId="0" borderId="0" applyFont="0" applyFill="0" applyBorder="0" applyAlignment="0" applyProtection="0"/>
    <xf numFmtId="2" fontId="16" fillId="0" borderId="0" applyFont="0" applyFill="0" applyBorder="0" applyAlignment="0" applyProtection="0"/>
    <xf numFmtId="168" fontId="13" fillId="0" borderId="0">
      <protection locked="0"/>
    </xf>
    <xf numFmtId="169" fontId="13" fillId="0" borderId="0">
      <protection locked="0"/>
    </xf>
    <xf numFmtId="170" fontId="13" fillId="0" borderId="0">
      <protection locked="0"/>
    </xf>
    <xf numFmtId="43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9" fontId="10" fillId="0" borderId="0" applyFont="0" applyFill="0" applyBorder="0" applyAlignment="0" applyProtection="0"/>
  </cellStyleXfs>
  <cellXfs count="264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indent="1"/>
    </xf>
    <xf numFmtId="0" fontId="4" fillId="0" borderId="2" xfId="0" applyFont="1" applyFill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4" xfId="0" applyFont="1" applyBorder="1" applyAlignment="1">
      <alignment horizontal="left" vertical="center" indent="2"/>
    </xf>
    <xf numFmtId="0" fontId="4" fillId="0" borderId="5" xfId="0" applyFont="1" applyFill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5" fillId="0" borderId="7" xfId="0" applyFont="1" applyBorder="1" applyAlignment="1">
      <alignment horizontal="left" vertical="center" indent="3"/>
    </xf>
    <xf numFmtId="0" fontId="5" fillId="0" borderId="8" xfId="0" applyFont="1" applyFill="1" applyBorder="1" applyAlignment="1">
      <alignment vertical="center"/>
    </xf>
    <xf numFmtId="0" fontId="5" fillId="0" borderId="9" xfId="0" applyFont="1" applyBorder="1" applyAlignment="1">
      <alignment horizontal="center" vertical="center"/>
    </xf>
    <xf numFmtId="4" fontId="5" fillId="0" borderId="10" xfId="0" applyNumberFormat="1" applyFont="1" applyBorder="1" applyAlignment="1">
      <alignment vertical="center"/>
    </xf>
    <xf numFmtId="4" fontId="5" fillId="0" borderId="11" xfId="0" applyNumberFormat="1" applyFont="1" applyBorder="1" applyAlignment="1">
      <alignment vertical="center"/>
    </xf>
    <xf numFmtId="0" fontId="5" fillId="0" borderId="12" xfId="0" applyFont="1" applyBorder="1" applyAlignment="1">
      <alignment horizontal="left" vertical="center" indent="3"/>
    </xf>
    <xf numFmtId="0" fontId="5" fillId="0" borderId="13" xfId="0" applyFont="1" applyFill="1" applyBorder="1" applyAlignment="1">
      <alignment vertical="center"/>
    </xf>
    <xf numFmtId="0" fontId="5" fillId="0" borderId="14" xfId="0" applyFont="1" applyBorder="1" applyAlignment="1">
      <alignment horizontal="center" vertical="center"/>
    </xf>
    <xf numFmtId="4" fontId="5" fillId="0" borderId="15" xfId="0" applyNumberFormat="1" applyFont="1" applyBorder="1" applyAlignment="1">
      <alignment vertical="center"/>
    </xf>
    <xf numFmtId="4" fontId="5" fillId="0" borderId="16" xfId="0" applyNumberFormat="1" applyFont="1" applyBorder="1" applyAlignment="1">
      <alignment vertical="center"/>
    </xf>
    <xf numFmtId="4" fontId="4" fillId="0" borderId="2" xfId="0" applyNumberFormat="1" applyFont="1" applyBorder="1" applyAlignment="1">
      <alignment vertical="center"/>
    </xf>
    <xf numFmtId="4" fontId="4" fillId="0" borderId="3" xfId="0" applyNumberFormat="1" applyFont="1" applyBorder="1" applyAlignment="1">
      <alignment vertical="center"/>
    </xf>
    <xf numFmtId="4" fontId="4" fillId="0" borderId="5" xfId="0" applyNumberFormat="1" applyFont="1" applyBorder="1" applyAlignment="1">
      <alignment vertical="center"/>
    </xf>
    <xf numFmtId="4" fontId="4" fillId="0" borderId="6" xfId="0" applyNumberFormat="1" applyFont="1" applyBorder="1" applyAlignment="1">
      <alignment vertical="center"/>
    </xf>
    <xf numFmtId="0" fontId="5" fillId="0" borderId="17" xfId="0" applyFont="1" applyBorder="1" applyAlignment="1">
      <alignment horizontal="left" vertical="center" indent="3"/>
    </xf>
    <xf numFmtId="0" fontId="5" fillId="0" borderId="18" xfId="0" applyFont="1" applyFill="1" applyBorder="1" applyAlignment="1">
      <alignment vertical="center"/>
    </xf>
    <xf numFmtId="4" fontId="5" fillId="0" borderId="19" xfId="0" applyNumberFormat="1" applyFont="1" applyBorder="1" applyAlignment="1">
      <alignment vertical="center"/>
    </xf>
    <xf numFmtId="4" fontId="5" fillId="0" borderId="20" xfId="0" applyNumberFormat="1" applyFont="1" applyBorder="1" applyAlignment="1">
      <alignment vertical="center"/>
    </xf>
    <xf numFmtId="4" fontId="5" fillId="0" borderId="21" xfId="0" applyNumberFormat="1" applyFont="1" applyBorder="1" applyAlignment="1">
      <alignment vertical="center"/>
    </xf>
    <xf numFmtId="0" fontId="4" fillId="0" borderId="22" xfId="0" applyFont="1" applyBorder="1" applyAlignment="1">
      <alignment horizontal="left" vertical="center" indent="1"/>
    </xf>
    <xf numFmtId="0" fontId="4" fillId="0" borderId="0" xfId="0" applyFont="1" applyFill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4" fontId="4" fillId="0" borderId="0" xfId="0" applyNumberFormat="1" applyFont="1" applyBorder="1" applyAlignment="1">
      <alignment vertical="center"/>
    </xf>
    <xf numFmtId="4" fontId="4" fillId="0" borderId="23" xfId="0" applyNumberFormat="1" applyFont="1" applyBorder="1" applyAlignment="1">
      <alignment vertical="center"/>
    </xf>
    <xf numFmtId="0" fontId="5" fillId="0" borderId="8" xfId="0" applyFont="1" applyFill="1" applyBorder="1" applyAlignment="1">
      <alignment vertical="center" wrapText="1"/>
    </xf>
    <xf numFmtId="4" fontId="5" fillId="0" borderId="10" xfId="0" applyNumberFormat="1" applyFont="1" applyFill="1" applyBorder="1" applyAlignment="1">
      <alignment vertical="center"/>
    </xf>
    <xf numFmtId="4" fontId="5" fillId="0" borderId="15" xfId="0" applyNumberFormat="1" applyFont="1" applyFill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5" fillId="0" borderId="8" xfId="0" applyFont="1" applyBorder="1" applyAlignment="1">
      <alignment vertical="center"/>
    </xf>
    <xf numFmtId="0" fontId="5" fillId="0" borderId="5" xfId="0" applyFont="1" applyBorder="1" applyAlignment="1">
      <alignment horizontal="center" vertical="center"/>
    </xf>
    <xf numFmtId="4" fontId="5" fillId="0" borderId="5" xfId="0" applyNumberFormat="1" applyFont="1" applyBorder="1" applyAlignment="1">
      <alignment vertical="center"/>
    </xf>
    <xf numFmtId="4" fontId="5" fillId="0" borderId="6" xfId="0" applyNumberFormat="1" applyFont="1" applyBorder="1" applyAlignment="1">
      <alignment vertical="center"/>
    </xf>
    <xf numFmtId="0" fontId="4" fillId="0" borderId="4" xfId="0" applyFont="1" applyBorder="1" applyAlignment="1">
      <alignment horizontal="left" vertical="center" indent="1"/>
    </xf>
    <xf numFmtId="0" fontId="5" fillId="0" borderId="12" xfId="0" applyFont="1" applyBorder="1" applyAlignment="1">
      <alignment horizontal="center" vertical="center"/>
    </xf>
    <xf numFmtId="0" fontId="5" fillId="0" borderId="24" xfId="0" applyFont="1" applyBorder="1" applyAlignment="1">
      <alignment horizontal="left" vertical="center" indent="3"/>
    </xf>
    <xf numFmtId="0" fontId="5" fillId="0" borderId="25" xfId="0" applyFont="1" applyBorder="1" applyAlignment="1">
      <alignment vertical="center"/>
    </xf>
    <xf numFmtId="0" fontId="5" fillId="0" borderId="26" xfId="0" applyFont="1" applyBorder="1" applyAlignment="1">
      <alignment horizontal="center" vertical="center"/>
    </xf>
    <xf numFmtId="4" fontId="5" fillId="0" borderId="27" xfId="0" applyNumberFormat="1" applyFont="1" applyBorder="1" applyAlignment="1">
      <alignment vertical="center"/>
    </xf>
    <xf numFmtId="4" fontId="5" fillId="0" borderId="28" xfId="0" applyNumberFormat="1" applyFont="1" applyBorder="1" applyAlignment="1">
      <alignment vertical="center"/>
    </xf>
    <xf numFmtId="0" fontId="4" fillId="0" borderId="29" xfId="0" applyFont="1" applyBorder="1" applyAlignment="1">
      <alignment horizontal="left" vertical="center" indent="1"/>
    </xf>
    <xf numFmtId="0" fontId="5" fillId="0" borderId="12" xfId="0" applyFont="1" applyBorder="1" applyAlignment="1">
      <alignment horizontal="left" vertical="center" indent="2"/>
    </xf>
    <xf numFmtId="0" fontId="5" fillId="0" borderId="7" xfId="0" applyFont="1" applyBorder="1" applyAlignment="1">
      <alignment horizontal="left" vertical="center" indent="2"/>
    </xf>
    <xf numFmtId="0" fontId="5" fillId="0" borderId="8" xfId="0" applyFont="1" applyBorder="1" applyAlignment="1">
      <alignment vertical="center" wrapText="1"/>
    </xf>
    <xf numFmtId="0" fontId="4" fillId="0" borderId="24" xfId="0" applyFont="1" applyBorder="1" applyAlignment="1">
      <alignment horizontal="left" vertical="center" indent="2"/>
    </xf>
    <xf numFmtId="0" fontId="4" fillId="0" borderId="30" xfId="0" applyFont="1" applyBorder="1" applyAlignment="1">
      <alignment vertical="center"/>
    </xf>
    <xf numFmtId="0" fontId="4" fillId="0" borderId="30" xfId="0" applyFont="1" applyBorder="1" applyAlignment="1">
      <alignment horizontal="center" vertical="center"/>
    </xf>
    <xf numFmtId="4" fontId="4" fillId="0" borderId="30" xfId="0" applyNumberFormat="1" applyFont="1" applyBorder="1" applyAlignment="1">
      <alignment vertical="center"/>
    </xf>
    <xf numFmtId="4" fontId="4" fillId="0" borderId="31" xfId="0" applyNumberFormat="1" applyFont="1" applyBorder="1" applyAlignment="1">
      <alignment vertical="center"/>
    </xf>
    <xf numFmtId="0" fontId="2" fillId="0" borderId="32" xfId="0" applyFont="1" applyBorder="1"/>
    <xf numFmtId="0" fontId="6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/>
    <xf numFmtId="4" fontId="6" fillId="0" borderId="1" xfId="0" applyNumberFormat="1" applyFont="1" applyBorder="1"/>
    <xf numFmtId="3" fontId="5" fillId="0" borderId="9" xfId="0" applyNumberFormat="1" applyFont="1" applyBorder="1" applyAlignment="1">
      <alignment horizontal="center" vertical="center"/>
    </xf>
    <xf numFmtId="3" fontId="5" fillId="0" borderId="15" xfId="0" applyNumberFormat="1" applyFont="1" applyBorder="1" applyAlignment="1">
      <alignment horizontal="center" vertical="center"/>
    </xf>
    <xf numFmtId="3" fontId="4" fillId="0" borderId="2" xfId="0" applyNumberFormat="1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3" fontId="5" fillId="0" borderId="19" xfId="0" applyNumberFormat="1" applyFont="1" applyBorder="1" applyAlignment="1">
      <alignment horizontal="center" vertical="center"/>
    </xf>
    <xf numFmtId="3" fontId="5" fillId="0" borderId="10" xfId="0" applyNumberFormat="1" applyFont="1" applyBorder="1" applyAlignment="1">
      <alignment horizontal="center" vertical="center"/>
    </xf>
    <xf numFmtId="3" fontId="4" fillId="0" borderId="0" xfId="0" applyNumberFormat="1" applyFont="1" applyBorder="1" applyAlignment="1">
      <alignment horizontal="center" vertical="center"/>
    </xf>
    <xf numFmtId="3" fontId="5" fillId="0" borderId="5" xfId="0" applyNumberFormat="1" applyFont="1" applyBorder="1" applyAlignment="1">
      <alignment horizontal="center" vertical="center"/>
    </xf>
    <xf numFmtId="3" fontId="5" fillId="0" borderId="27" xfId="0" applyNumberFormat="1" applyFont="1" applyBorder="1" applyAlignment="1">
      <alignment horizontal="center" vertical="center"/>
    </xf>
    <xf numFmtId="3" fontId="4" fillId="0" borderId="30" xfId="0" applyNumberFormat="1" applyFont="1" applyBorder="1" applyAlignment="1">
      <alignment horizontal="center" vertical="center"/>
    </xf>
    <xf numFmtId="4" fontId="5" fillId="0" borderId="9" xfId="0" applyNumberFormat="1" applyFont="1" applyBorder="1" applyAlignment="1">
      <alignment vertical="center"/>
    </xf>
    <xf numFmtId="0" fontId="4" fillId="0" borderId="29" xfId="0" applyFont="1" applyBorder="1" applyAlignment="1">
      <alignment horizontal="left" vertical="center" indent="2"/>
    </xf>
    <xf numFmtId="0" fontId="4" fillId="0" borderId="7" xfId="0" applyFont="1" applyBorder="1" applyAlignment="1">
      <alignment horizontal="left" vertical="center" indent="2"/>
    </xf>
    <xf numFmtId="0" fontId="4" fillId="0" borderId="8" xfId="0" applyFont="1" applyFill="1" applyBorder="1" applyAlignment="1">
      <alignment vertical="center"/>
    </xf>
    <xf numFmtId="0" fontId="5" fillId="0" borderId="33" xfId="0" applyFont="1" applyBorder="1" applyAlignment="1">
      <alignment horizontal="center" vertical="center"/>
    </xf>
    <xf numFmtId="4" fontId="5" fillId="0" borderId="19" xfId="0" applyNumberFormat="1" applyFont="1" applyFill="1" applyBorder="1" applyAlignment="1">
      <alignment vertical="center"/>
    </xf>
    <xf numFmtId="3" fontId="10" fillId="0" borderId="19" xfId="0" applyNumberFormat="1" applyFont="1" applyBorder="1" applyAlignment="1">
      <alignment horizontal="center" vertical="center"/>
    </xf>
    <xf numFmtId="3" fontId="5" fillId="0" borderId="19" xfId="0" applyNumberFormat="1" applyFont="1" applyFill="1" applyBorder="1" applyAlignment="1">
      <alignment horizontal="center" vertical="center"/>
    </xf>
    <xf numFmtId="4" fontId="0" fillId="0" borderId="0" xfId="0" applyNumberFormat="1"/>
    <xf numFmtId="0" fontId="4" fillId="0" borderId="1" xfId="0" applyFont="1" applyFill="1" applyBorder="1" applyAlignment="1">
      <alignment vertical="center"/>
    </xf>
    <xf numFmtId="0" fontId="5" fillId="0" borderId="22" xfId="0" applyFont="1" applyBorder="1" applyAlignment="1">
      <alignment horizontal="left" vertical="center" indent="3"/>
    </xf>
    <xf numFmtId="0" fontId="5" fillId="0" borderId="34" xfId="0" applyFont="1" applyFill="1" applyBorder="1" applyAlignment="1">
      <alignment vertical="center"/>
    </xf>
    <xf numFmtId="0" fontId="5" fillId="0" borderId="35" xfId="0" applyFont="1" applyBorder="1" applyAlignment="1">
      <alignment horizontal="center" vertical="center"/>
    </xf>
    <xf numFmtId="3" fontId="5" fillId="0" borderId="36" xfId="0" applyNumberFormat="1" applyFont="1" applyBorder="1" applyAlignment="1">
      <alignment horizontal="center" vertical="center"/>
    </xf>
    <xf numFmtId="4" fontId="5" fillId="0" borderId="36" xfId="0" applyNumberFormat="1" applyFont="1" applyBorder="1" applyAlignment="1">
      <alignment vertical="center"/>
    </xf>
    <xf numFmtId="4" fontId="5" fillId="0" borderId="37" xfId="0" applyNumberFormat="1" applyFont="1" applyBorder="1" applyAlignment="1">
      <alignment vertical="center"/>
    </xf>
    <xf numFmtId="3" fontId="0" fillId="0" borderId="0" xfId="0" applyNumberFormat="1"/>
    <xf numFmtId="0" fontId="4" fillId="2" borderId="4" xfId="0" applyFont="1" applyFill="1" applyBorder="1" applyAlignment="1">
      <alignment horizontal="left" vertical="center" indent="1"/>
    </xf>
    <xf numFmtId="0" fontId="4" fillId="2" borderId="5" xfId="0" applyFont="1" applyFill="1" applyBorder="1" applyAlignment="1">
      <alignment vertical="center"/>
    </xf>
    <xf numFmtId="0" fontId="4" fillId="2" borderId="5" xfId="0" applyFont="1" applyFill="1" applyBorder="1" applyAlignment="1">
      <alignment horizontal="center" vertical="center"/>
    </xf>
    <xf numFmtId="3" fontId="4" fillId="2" borderId="5" xfId="0" applyNumberFormat="1" applyFont="1" applyFill="1" applyBorder="1" applyAlignment="1">
      <alignment horizontal="center" vertical="center"/>
    </xf>
    <xf numFmtId="4" fontId="4" fillId="2" borderId="5" xfId="0" applyNumberFormat="1" applyFont="1" applyFill="1" applyBorder="1" applyAlignment="1">
      <alignment vertical="center"/>
    </xf>
    <xf numFmtId="4" fontId="4" fillId="2" borderId="6" xfId="0" applyNumberFormat="1" applyFont="1" applyFill="1" applyBorder="1" applyAlignment="1">
      <alignment vertical="center"/>
    </xf>
    <xf numFmtId="0" fontId="1" fillId="0" borderId="0" xfId="0" applyFont="1" applyBorder="1" applyAlignment="1">
      <alignment horizontal="left"/>
    </xf>
    <xf numFmtId="0" fontId="5" fillId="0" borderId="40" xfId="0" applyFont="1" applyFill="1" applyBorder="1" applyAlignment="1">
      <alignment vertical="center"/>
    </xf>
    <xf numFmtId="0" fontId="5" fillId="0" borderId="41" xfId="0" applyFont="1" applyFill="1" applyBorder="1" applyAlignment="1">
      <alignment vertical="center"/>
    </xf>
    <xf numFmtId="4" fontId="5" fillId="3" borderId="19" xfId="0" applyNumberFormat="1" applyFont="1" applyFill="1" applyBorder="1" applyAlignment="1">
      <alignment vertical="center"/>
    </xf>
    <xf numFmtId="0" fontId="5" fillId="0" borderId="25" xfId="0" applyFont="1" applyFill="1" applyBorder="1" applyAlignment="1">
      <alignment vertical="center"/>
    </xf>
    <xf numFmtId="3" fontId="5" fillId="0" borderId="26" xfId="0" applyNumberFormat="1" applyFont="1" applyBorder="1" applyAlignment="1">
      <alignment horizontal="center" vertical="center"/>
    </xf>
    <xf numFmtId="0" fontId="4" fillId="4" borderId="29" xfId="0" applyFont="1" applyFill="1" applyBorder="1" applyAlignment="1">
      <alignment horizontal="left" vertical="center" indent="1"/>
    </xf>
    <xf numFmtId="0" fontId="4" fillId="4" borderId="39" xfId="0" applyFont="1" applyFill="1" applyBorder="1" applyAlignment="1">
      <alignment vertical="center"/>
    </xf>
    <xf numFmtId="0" fontId="4" fillId="4" borderId="39" xfId="0" applyFont="1" applyFill="1" applyBorder="1" applyAlignment="1">
      <alignment horizontal="center" vertical="center"/>
    </xf>
    <xf numFmtId="0" fontId="4" fillId="4" borderId="42" xfId="0" applyFont="1" applyFill="1" applyBorder="1" applyAlignment="1">
      <alignment vertical="center"/>
    </xf>
    <xf numFmtId="0" fontId="4" fillId="2" borderId="29" xfId="0" applyFont="1" applyFill="1" applyBorder="1" applyAlignment="1">
      <alignment horizontal="left" vertical="center" indent="1"/>
    </xf>
    <xf numFmtId="0" fontId="4" fillId="2" borderId="39" xfId="0" applyFont="1" applyFill="1" applyBorder="1" applyAlignment="1">
      <alignment vertical="center"/>
    </xf>
    <xf numFmtId="0" fontId="4" fillId="2" borderId="39" xfId="0" applyFont="1" applyFill="1" applyBorder="1" applyAlignment="1">
      <alignment horizontal="center" vertical="center"/>
    </xf>
    <xf numFmtId="3" fontId="4" fillId="2" borderId="39" xfId="0" applyNumberFormat="1" applyFont="1" applyFill="1" applyBorder="1" applyAlignment="1">
      <alignment horizontal="center" vertical="center"/>
    </xf>
    <xf numFmtId="4" fontId="4" fillId="2" borderId="39" xfId="0" applyNumberFormat="1" applyFont="1" applyFill="1" applyBorder="1" applyAlignment="1">
      <alignment vertical="center"/>
    </xf>
    <xf numFmtId="4" fontId="4" fillId="2" borderId="42" xfId="0" applyNumberFormat="1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indent="1"/>
    </xf>
    <xf numFmtId="0" fontId="4" fillId="2" borderId="2" xfId="0" applyFont="1" applyFill="1" applyBorder="1" applyAlignment="1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vertical="center"/>
    </xf>
    <xf numFmtId="3" fontId="4" fillId="2" borderId="2" xfId="0" applyNumberFormat="1" applyFont="1" applyFill="1" applyBorder="1" applyAlignment="1">
      <alignment horizontal="center" vertical="center"/>
    </xf>
    <xf numFmtId="4" fontId="4" fillId="2" borderId="2" xfId="0" applyNumberFormat="1" applyFont="1" applyFill="1" applyBorder="1" applyAlignment="1">
      <alignment vertical="center"/>
    </xf>
    <xf numFmtId="4" fontId="4" fillId="2" borderId="3" xfId="0" applyNumberFormat="1" applyFont="1" applyFill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0" fontId="5" fillId="0" borderId="33" xfId="0" applyFont="1" applyFill="1" applyBorder="1" applyAlignment="1">
      <alignment horizontal="center" vertical="center"/>
    </xf>
    <xf numFmtId="0" fontId="0" fillId="0" borderId="0" xfId="0" applyAlignment="1">
      <alignment horizontal="right"/>
    </xf>
    <xf numFmtId="3" fontId="5" fillId="0" borderId="14" xfId="0" applyNumberFormat="1" applyFont="1" applyBorder="1" applyAlignment="1">
      <alignment horizontal="center" vertical="center"/>
    </xf>
    <xf numFmtId="4" fontId="5" fillId="0" borderId="14" xfId="0" applyNumberFormat="1" applyFont="1" applyBorder="1" applyAlignment="1">
      <alignment vertical="center"/>
    </xf>
    <xf numFmtId="0" fontId="5" fillId="0" borderId="14" xfId="0" applyFont="1" applyFill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wrapText="1"/>
    </xf>
    <xf numFmtId="0" fontId="1" fillId="0" borderId="0" xfId="0" applyFont="1" applyBorder="1" applyAlignment="1">
      <alignment horizontal="left" wrapText="1"/>
    </xf>
    <xf numFmtId="0" fontId="4" fillId="2" borderId="43" xfId="0" applyFont="1" applyFill="1" applyBorder="1" applyAlignment="1">
      <alignment horizontal="center" vertical="center" wrapTex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46" xfId="0" applyFont="1" applyFill="1" applyBorder="1" applyAlignment="1">
      <alignment horizontal="center" vertical="center" wrapText="1"/>
    </xf>
    <xf numFmtId="0" fontId="4" fillId="0" borderId="48" xfId="0" applyFont="1" applyFill="1" applyBorder="1" applyAlignment="1">
      <alignment vertical="center"/>
    </xf>
    <xf numFmtId="0" fontId="4" fillId="0" borderId="51" xfId="0" applyFont="1" applyFill="1" applyBorder="1" applyAlignment="1">
      <alignment horizontal="center" vertical="center"/>
    </xf>
    <xf numFmtId="0" fontId="4" fillId="0" borderId="52" xfId="0" applyFont="1" applyFill="1" applyBorder="1" applyAlignment="1">
      <alignment vertical="center"/>
    </xf>
    <xf numFmtId="0" fontId="4" fillId="0" borderId="53" xfId="0" applyFont="1" applyFill="1" applyBorder="1" applyAlignment="1">
      <alignment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vertical="center"/>
    </xf>
    <xf numFmtId="0" fontId="4" fillId="0" borderId="55" xfId="0" applyFont="1" applyFill="1" applyBorder="1" applyAlignment="1">
      <alignment vertical="center"/>
    </xf>
    <xf numFmtId="0" fontId="0" fillId="0" borderId="56" xfId="0" applyBorder="1"/>
    <xf numFmtId="0" fontId="0" fillId="0" borderId="57" xfId="0" applyBorder="1"/>
    <xf numFmtId="0" fontId="17" fillId="0" borderId="57" xfId="0" applyFont="1" applyBorder="1"/>
    <xf numFmtId="0" fontId="18" fillId="5" borderId="58" xfId="0" applyFont="1" applyFill="1" applyBorder="1"/>
    <xf numFmtId="0" fontId="1" fillId="0" borderId="0" xfId="0" applyFont="1" applyAlignment="1">
      <alignment horizontal="left" vertical="center" wrapText="1"/>
    </xf>
    <xf numFmtId="0" fontId="1" fillId="0" borderId="0" xfId="0" applyFont="1" applyFill="1" applyBorder="1" applyAlignment="1">
      <alignment horizontal="left"/>
    </xf>
    <xf numFmtId="0" fontId="0" fillId="0" borderId="59" xfId="0" applyBorder="1"/>
    <xf numFmtId="0" fontId="4" fillId="0" borderId="32" xfId="0" applyFont="1" applyFill="1" applyBorder="1" applyAlignment="1">
      <alignment horizontal="left" vertical="center" indent="1"/>
    </xf>
    <xf numFmtId="0" fontId="5" fillId="0" borderId="60" xfId="0" applyFont="1" applyFill="1" applyBorder="1" applyAlignment="1">
      <alignment horizontal="left" vertical="center" indent="3"/>
    </xf>
    <xf numFmtId="0" fontId="5" fillId="0" borderId="18" xfId="0" applyFont="1" applyFill="1" applyBorder="1" applyAlignment="1">
      <alignment vertical="center" wrapText="1"/>
    </xf>
    <xf numFmtId="0" fontId="4" fillId="0" borderId="61" xfId="0" applyFont="1" applyFill="1" applyBorder="1" applyAlignment="1">
      <alignment horizontal="left" vertical="center" indent="1"/>
    </xf>
    <xf numFmtId="4" fontId="5" fillId="0" borderId="26" xfId="0" applyNumberFormat="1" applyFont="1" applyBorder="1" applyAlignment="1">
      <alignment horizontal="center" vertical="center"/>
    </xf>
    <xf numFmtId="4" fontId="10" fillId="0" borderId="1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4" fontId="5" fillId="0" borderId="10" xfId="0" applyNumberFormat="1" applyFont="1" applyBorder="1" applyAlignment="1">
      <alignment vertical="center" wrapText="1"/>
    </xf>
    <xf numFmtId="4" fontId="5" fillId="0" borderId="20" xfId="0" applyNumberFormat="1" applyFont="1" applyBorder="1" applyAlignment="1">
      <alignment vertical="center" wrapText="1"/>
    </xf>
    <xf numFmtId="0" fontId="0" fillId="0" borderId="0" xfId="0" applyAlignment="1">
      <alignment wrapText="1"/>
    </xf>
    <xf numFmtId="4" fontId="5" fillId="0" borderId="14" xfId="0" applyNumberFormat="1" applyFont="1" applyBorder="1" applyAlignment="1">
      <alignment horizontal="center" vertical="center"/>
    </xf>
    <xf numFmtId="4" fontId="5" fillId="0" borderId="19" xfId="0" applyNumberFormat="1" applyFont="1" applyBorder="1" applyAlignment="1">
      <alignment horizontal="center" vertical="center"/>
    </xf>
    <xf numFmtId="4" fontId="5" fillId="0" borderId="9" xfId="0" applyNumberFormat="1" applyFont="1" applyBorder="1" applyAlignment="1">
      <alignment horizontal="center" vertical="center"/>
    </xf>
    <xf numFmtId="4" fontId="5" fillId="0" borderId="10" xfId="0" applyNumberFormat="1" applyFont="1" applyBorder="1" applyAlignment="1">
      <alignment horizontal="center" vertical="center"/>
    </xf>
    <xf numFmtId="4" fontId="5" fillId="0" borderId="10" xfId="0" applyNumberFormat="1" applyFont="1" applyBorder="1" applyAlignment="1">
      <alignment horizontal="center" vertical="center" wrapText="1"/>
    </xf>
    <xf numFmtId="0" fontId="4" fillId="2" borderId="32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vertical="center"/>
    </xf>
    <xf numFmtId="43" fontId="5" fillId="0" borderId="27" xfId="14" applyFont="1" applyBorder="1" applyAlignment="1">
      <alignment vertical="center"/>
    </xf>
    <xf numFmtId="43" fontId="5" fillId="0" borderId="28" xfId="14" applyFont="1" applyBorder="1" applyAlignment="1">
      <alignment vertical="center"/>
    </xf>
    <xf numFmtId="43" fontId="5" fillId="0" borderId="15" xfId="14" applyFont="1" applyBorder="1" applyAlignment="1">
      <alignment vertical="center"/>
    </xf>
    <xf numFmtId="43" fontId="5" fillId="0" borderId="16" xfId="14" applyFont="1" applyBorder="1" applyAlignment="1">
      <alignment vertical="center"/>
    </xf>
    <xf numFmtId="4" fontId="4" fillId="2" borderId="0" xfId="0" applyNumberFormat="1" applyFont="1" applyFill="1" applyBorder="1" applyAlignment="1">
      <alignment vertical="center"/>
    </xf>
    <xf numFmtId="4" fontId="4" fillId="2" borderId="23" xfId="0" applyNumberFormat="1" applyFont="1" applyFill="1" applyBorder="1" applyAlignment="1">
      <alignment vertical="center"/>
    </xf>
    <xf numFmtId="43" fontId="5" fillId="0" borderId="9" xfId="14" applyFont="1" applyBorder="1" applyAlignment="1">
      <alignment vertical="center"/>
    </xf>
    <xf numFmtId="43" fontId="5" fillId="0" borderId="21" xfId="14" applyFont="1" applyBorder="1" applyAlignment="1">
      <alignment vertical="center"/>
    </xf>
    <xf numFmtId="43" fontId="5" fillId="0" borderId="14" xfId="14" applyFont="1" applyBorder="1" applyAlignment="1">
      <alignment vertical="center"/>
    </xf>
    <xf numFmtId="43" fontId="5" fillId="0" borderId="10" xfId="14" applyFont="1" applyBorder="1" applyAlignment="1">
      <alignment vertical="center"/>
    </xf>
    <xf numFmtId="43" fontId="5" fillId="0" borderId="20" xfId="14" applyFont="1" applyBorder="1" applyAlignment="1">
      <alignment vertical="center"/>
    </xf>
    <xf numFmtId="43" fontId="5" fillId="0" borderId="10" xfId="14" applyFont="1" applyBorder="1" applyAlignment="1">
      <alignment vertical="center" wrapText="1"/>
    </xf>
    <xf numFmtId="43" fontId="5" fillId="0" borderId="20" xfId="14" applyFont="1" applyBorder="1" applyAlignment="1">
      <alignment vertical="center" wrapText="1"/>
    </xf>
    <xf numFmtId="43" fontId="5" fillId="0" borderId="19" xfId="14" applyFont="1" applyBorder="1" applyAlignment="1">
      <alignment vertical="center"/>
    </xf>
    <xf numFmtId="43" fontId="5" fillId="0" borderId="10" xfId="14" applyFont="1" applyFill="1" applyBorder="1" applyAlignment="1">
      <alignment vertical="center"/>
    </xf>
    <xf numFmtId="43" fontId="5" fillId="0" borderId="19" xfId="14" applyFont="1" applyFill="1" applyBorder="1" applyAlignment="1">
      <alignment vertical="center"/>
    </xf>
    <xf numFmtId="43" fontId="0" fillId="0" borderId="0" xfId="14" applyFont="1"/>
    <xf numFmtId="43" fontId="4" fillId="2" borderId="3" xfId="14" applyFont="1" applyFill="1" applyBorder="1" applyAlignment="1">
      <alignment horizontal="center" vertical="center" wrapText="1"/>
    </xf>
    <xf numFmtId="43" fontId="4" fillId="4" borderId="42" xfId="14" applyFont="1" applyFill="1" applyBorder="1" applyAlignment="1">
      <alignment vertical="center"/>
    </xf>
    <xf numFmtId="43" fontId="4" fillId="2" borderId="42" xfId="14" applyFont="1" applyFill="1" applyBorder="1" applyAlignment="1">
      <alignment vertical="center"/>
    </xf>
    <xf numFmtId="43" fontId="2" fillId="0" borderId="0" xfId="14" applyFont="1"/>
    <xf numFmtId="43" fontId="4" fillId="4" borderId="39" xfId="14" applyFont="1" applyFill="1" applyBorder="1" applyAlignment="1">
      <alignment vertical="center"/>
    </xf>
    <xf numFmtId="43" fontId="4" fillId="2" borderId="39" xfId="14" applyFont="1" applyFill="1" applyBorder="1" applyAlignment="1">
      <alignment vertical="center"/>
    </xf>
    <xf numFmtId="43" fontId="4" fillId="2" borderId="3" xfId="14" applyFont="1" applyFill="1" applyBorder="1" applyAlignment="1">
      <alignment vertical="center"/>
    </xf>
    <xf numFmtId="43" fontId="0" fillId="0" borderId="23" xfId="14" applyFont="1" applyBorder="1"/>
    <xf numFmtId="43" fontId="0" fillId="0" borderId="23" xfId="14" applyFont="1" applyBorder="1" applyAlignment="1">
      <alignment wrapText="1"/>
    </xf>
    <xf numFmtId="0" fontId="20" fillId="0" borderId="2" xfId="0" applyFont="1" applyBorder="1"/>
    <xf numFmtId="0" fontId="20" fillId="0" borderId="0" xfId="0" applyFont="1" applyBorder="1" applyAlignment="1">
      <alignment horizontal="left"/>
    </xf>
    <xf numFmtId="172" fontId="5" fillId="0" borderId="10" xfId="14" applyNumberFormat="1" applyFont="1" applyBorder="1" applyAlignment="1">
      <alignment vertical="center"/>
    </xf>
    <xf numFmtId="172" fontId="5" fillId="0" borderId="28" xfId="0" applyNumberFormat="1" applyFont="1" applyBorder="1" applyAlignment="1">
      <alignment vertical="center"/>
    </xf>
    <xf numFmtId="43" fontId="0" fillId="0" borderId="64" xfId="14" applyFont="1" applyBorder="1"/>
    <xf numFmtId="171" fontId="5" fillId="0" borderId="27" xfId="15" applyFont="1" applyBorder="1" applyAlignment="1">
      <alignment vertical="center"/>
    </xf>
    <xf numFmtId="172" fontId="5" fillId="0" borderId="65" xfId="0" applyNumberFormat="1" applyFont="1" applyFill="1" applyBorder="1" applyAlignment="1">
      <alignment vertical="center"/>
    </xf>
    <xf numFmtId="43" fontId="0" fillId="0" borderId="0" xfId="14" applyFont="1" applyAlignment="1">
      <alignment horizontal="right"/>
    </xf>
    <xf numFmtId="43" fontId="2" fillId="0" borderId="0" xfId="14" applyFont="1" applyAlignment="1">
      <alignment horizontal="right"/>
    </xf>
    <xf numFmtId="43" fontId="4" fillId="4" borderId="39" xfId="14" applyFont="1" applyFill="1" applyBorder="1" applyAlignment="1">
      <alignment horizontal="right" vertical="center"/>
    </xf>
    <xf numFmtId="0" fontId="2" fillId="0" borderId="2" xfId="0" applyFont="1" applyBorder="1" applyAlignment="1">
      <alignment horizontal="right"/>
    </xf>
    <xf numFmtId="171" fontId="5" fillId="0" borderId="9" xfId="15" applyFont="1" applyBorder="1" applyAlignment="1">
      <alignment vertical="center"/>
    </xf>
    <xf numFmtId="172" fontId="5" fillId="0" borderId="21" xfId="14" applyNumberFormat="1" applyFont="1" applyBorder="1" applyAlignment="1">
      <alignment vertical="center"/>
    </xf>
    <xf numFmtId="172" fontId="5" fillId="0" borderId="66" xfId="0" applyNumberFormat="1" applyFont="1" applyBorder="1" applyAlignment="1">
      <alignment vertical="center"/>
    </xf>
    <xf numFmtId="172" fontId="5" fillId="0" borderId="0" xfId="0" applyNumberFormat="1" applyFont="1" applyBorder="1" applyAlignment="1">
      <alignment vertical="center"/>
    </xf>
    <xf numFmtId="171" fontId="0" fillId="0" borderId="0" xfId="15" applyFont="1"/>
    <xf numFmtId="172" fontId="0" fillId="0" borderId="0" xfId="15" applyNumberFormat="1" applyFont="1" applyAlignment="1">
      <alignment horizontal="center"/>
    </xf>
    <xf numFmtId="0" fontId="5" fillId="0" borderId="57" xfId="0" applyFont="1" applyFill="1" applyBorder="1" applyAlignment="1">
      <alignment vertical="center"/>
    </xf>
    <xf numFmtId="171" fontId="0" fillId="0" borderId="57" xfId="15" applyFont="1" applyBorder="1"/>
    <xf numFmtId="172" fontId="5" fillId="0" borderId="57" xfId="15" applyNumberFormat="1" applyFont="1" applyBorder="1" applyAlignment="1">
      <alignment horizontal="center" vertical="center"/>
    </xf>
    <xf numFmtId="171" fontId="4" fillId="0" borderId="62" xfId="15" applyFont="1" applyBorder="1" applyAlignment="1">
      <alignment horizontal="center" vertical="center"/>
    </xf>
    <xf numFmtId="2" fontId="0" fillId="6" borderId="57" xfId="0" applyNumberFormat="1" applyFill="1" applyBorder="1" applyAlignment="1">
      <alignment horizontal="center"/>
    </xf>
    <xf numFmtId="171" fontId="0" fillId="0" borderId="62" xfId="15" applyFont="1" applyBorder="1"/>
    <xf numFmtId="0" fontId="0" fillId="6" borderId="57" xfId="0" applyFill="1" applyBorder="1" applyAlignment="1">
      <alignment horizontal="center"/>
    </xf>
    <xf numFmtId="0" fontId="4" fillId="2" borderId="44" xfId="0" applyFont="1" applyFill="1" applyBorder="1" applyAlignment="1">
      <alignment horizontal="center" vertical="center"/>
    </xf>
    <xf numFmtId="0" fontId="4" fillId="2" borderId="67" xfId="0" applyFont="1" applyFill="1" applyBorder="1" applyAlignment="1">
      <alignment horizontal="center" vertical="center" wrapText="1"/>
    </xf>
    <xf numFmtId="43" fontId="4" fillId="2" borderId="67" xfId="14" applyFont="1" applyFill="1" applyBorder="1" applyAlignment="1">
      <alignment horizontal="center" vertical="center" wrapText="1"/>
    </xf>
    <xf numFmtId="43" fontId="4" fillId="2" borderId="46" xfId="14" applyFont="1" applyFill="1" applyBorder="1" applyAlignment="1">
      <alignment horizontal="center" vertical="center" wrapText="1"/>
    </xf>
    <xf numFmtId="0" fontId="4" fillId="4" borderId="47" xfId="0" applyFont="1" applyFill="1" applyBorder="1" applyAlignment="1">
      <alignment horizontal="left" vertical="center" indent="1"/>
    </xf>
    <xf numFmtId="43" fontId="4" fillId="4" borderId="68" xfId="14" applyFont="1" applyFill="1" applyBorder="1" applyAlignment="1">
      <alignment vertical="center"/>
    </xf>
    <xf numFmtId="0" fontId="5" fillId="0" borderId="69" xfId="0" applyFont="1" applyBorder="1" applyAlignment="1">
      <alignment horizontal="left" vertical="center" indent="3"/>
    </xf>
    <xf numFmtId="0" fontId="5" fillId="0" borderId="70" xfId="0" applyFont="1" applyBorder="1" applyAlignment="1">
      <alignment horizontal="left" vertical="center" indent="3"/>
    </xf>
    <xf numFmtId="0" fontId="4" fillId="2" borderId="47" xfId="0" applyFont="1" applyFill="1" applyBorder="1" applyAlignment="1">
      <alignment horizontal="left" vertical="center" indent="1"/>
    </xf>
    <xf numFmtId="43" fontId="4" fillId="2" borderId="68" xfId="14" applyFont="1" applyFill="1" applyBorder="1" applyAlignment="1">
      <alignment vertical="center"/>
    </xf>
    <xf numFmtId="0" fontId="5" fillId="0" borderId="49" xfId="0" applyFont="1" applyBorder="1" applyAlignment="1">
      <alignment horizontal="left" vertical="center" indent="3"/>
    </xf>
    <xf numFmtId="0" fontId="5" fillId="0" borderId="71" xfId="0" applyFont="1" applyBorder="1" applyAlignment="1">
      <alignment horizontal="left" vertical="center" indent="3"/>
    </xf>
    <xf numFmtId="0" fontId="5" fillId="0" borderId="72" xfId="0" applyFont="1" applyBorder="1" applyAlignment="1">
      <alignment horizontal="left" vertical="center" indent="3"/>
    </xf>
    <xf numFmtId="0" fontId="5" fillId="0" borderId="73" xfId="0" applyFont="1" applyBorder="1" applyAlignment="1">
      <alignment horizontal="center" vertical="center"/>
    </xf>
    <xf numFmtId="4" fontId="5" fillId="0" borderId="74" xfId="0" applyNumberFormat="1" applyFont="1" applyBorder="1" applyAlignment="1">
      <alignment horizontal="center" vertical="center"/>
    </xf>
    <xf numFmtId="172" fontId="5" fillId="0" borderId="74" xfId="14" applyNumberFormat="1" applyFont="1" applyBorder="1" applyAlignment="1">
      <alignment vertical="center"/>
    </xf>
    <xf numFmtId="172" fontId="5" fillId="0" borderId="75" xfId="0" applyNumberFormat="1" applyFont="1" applyBorder="1" applyAlignment="1">
      <alignment vertical="center"/>
    </xf>
    <xf numFmtId="172" fontId="5" fillId="0" borderId="76" xfId="0" applyNumberFormat="1" applyFont="1" applyFill="1" applyBorder="1" applyAlignment="1">
      <alignment vertical="center"/>
    </xf>
    <xf numFmtId="2" fontId="0" fillId="0" borderId="0" xfId="15" applyNumberFormat="1" applyFont="1" applyAlignment="1">
      <alignment horizontal="right"/>
    </xf>
    <xf numFmtId="2" fontId="0" fillId="0" borderId="57" xfId="15" applyNumberFormat="1" applyFont="1" applyBorder="1" applyAlignment="1">
      <alignment horizontal="right"/>
    </xf>
    <xf numFmtId="0" fontId="4" fillId="2" borderId="67" xfId="15" applyNumberFormat="1" applyFont="1" applyFill="1" applyBorder="1" applyAlignment="1">
      <alignment horizontal="center" vertical="center" wrapText="1"/>
    </xf>
    <xf numFmtId="2" fontId="5" fillId="0" borderId="27" xfId="15" applyNumberFormat="1" applyFont="1" applyBorder="1" applyAlignment="1">
      <alignment horizontal="center" vertical="center"/>
    </xf>
    <xf numFmtId="43" fontId="4" fillId="2" borderId="39" xfId="14" applyFont="1" applyFill="1" applyBorder="1" applyAlignment="1">
      <alignment horizontal="center" vertical="center"/>
    </xf>
    <xf numFmtId="2" fontId="5" fillId="0" borderId="10" xfId="14" applyNumberFormat="1" applyFont="1" applyBorder="1" applyAlignment="1">
      <alignment horizontal="center" vertical="center"/>
    </xf>
    <xf numFmtId="43" fontId="5" fillId="0" borderId="19" xfId="14" applyNumberFormat="1" applyFont="1" applyBorder="1" applyAlignment="1">
      <alignment horizontal="center" vertical="center"/>
    </xf>
    <xf numFmtId="43" fontId="5" fillId="0" borderId="74" xfId="14" applyNumberFormat="1" applyFont="1" applyBorder="1" applyAlignment="1">
      <alignment horizontal="center" vertical="center"/>
    </xf>
    <xf numFmtId="0" fontId="21" fillId="0" borderId="0" xfId="0" applyFont="1"/>
    <xf numFmtId="0" fontId="5" fillId="0" borderId="77" xfId="0" applyFont="1" applyFill="1" applyBorder="1" applyAlignment="1">
      <alignment vertical="center"/>
    </xf>
    <xf numFmtId="0" fontId="5" fillId="0" borderId="78" xfId="0" applyFont="1" applyFill="1" applyBorder="1" applyAlignment="1">
      <alignment vertical="center"/>
    </xf>
    <xf numFmtId="0" fontId="4" fillId="2" borderId="61" xfId="0" applyFont="1" applyFill="1" applyBorder="1" applyAlignment="1">
      <alignment vertical="center"/>
    </xf>
    <xf numFmtId="172" fontId="5" fillId="0" borderId="65" xfId="0" applyNumberFormat="1" applyFont="1" applyBorder="1" applyAlignment="1">
      <alignment vertical="center"/>
    </xf>
    <xf numFmtId="172" fontId="5" fillId="0" borderId="63" xfId="0" applyNumberFormat="1" applyFont="1" applyBorder="1" applyAlignment="1">
      <alignment vertical="center"/>
    </xf>
    <xf numFmtId="172" fontId="5" fillId="0" borderId="64" xfId="0" applyNumberFormat="1" applyFont="1" applyBorder="1" applyAlignment="1">
      <alignment vertical="center"/>
    </xf>
    <xf numFmtId="0" fontId="5" fillId="0" borderId="79" xfId="0" applyFont="1" applyBorder="1" applyAlignment="1">
      <alignment horizontal="center" vertical="center"/>
    </xf>
    <xf numFmtId="4" fontId="5" fillId="0" borderId="79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9" fillId="0" borderId="47" xfId="0" applyFont="1" applyBorder="1" applyAlignment="1">
      <alignment horizontal="center" vertical="center"/>
    </xf>
    <xf numFmtId="0" fontId="9" fillId="0" borderId="49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/>
    </xf>
    <xf numFmtId="0" fontId="9" fillId="0" borderId="54" xfId="0" applyFont="1" applyBorder="1" applyAlignment="1">
      <alignment horizontal="center" vertical="center"/>
    </xf>
  </cellXfs>
  <cellStyles count="17">
    <cellStyle name="Dia" xfId="5"/>
    <cellStyle name="EDU1" xfId="6"/>
    <cellStyle name="Encabez1" xfId="7"/>
    <cellStyle name="Encabez2" xfId="8"/>
    <cellStyle name="Euro" xfId="9"/>
    <cellStyle name="Fijo" xfId="10"/>
    <cellStyle name="Financiero" xfId="11"/>
    <cellStyle name="Millares" xfId="14" builtinId="3"/>
    <cellStyle name="Millares 2" xfId="2"/>
    <cellStyle name="Moneda 2" xfId="4"/>
    <cellStyle name="Moneda 3" xfId="15"/>
    <cellStyle name="Monetario" xfId="12"/>
    <cellStyle name="Normal" xfId="0" builtinId="0"/>
    <cellStyle name="Normal 2" xfId="1"/>
    <cellStyle name="Porcentaje" xfId="13"/>
    <cellStyle name="Porcentaje 2 2" xfId="16"/>
    <cellStyle name="Porcentual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8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39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598954</xdr:colOff>
      <xdr:row>3</xdr:row>
      <xdr:rowOff>126626</xdr:rowOff>
    </xdr:from>
    <xdr:to>
      <xdr:col>6</xdr:col>
      <xdr:colOff>724460</xdr:colOff>
      <xdr:row>3</xdr:row>
      <xdr:rowOff>431426</xdr:rowOff>
    </xdr:to>
    <xdr:pic>
      <xdr:nvPicPr>
        <xdr:cNvPr id="2" name="Imagen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33204" y="736226"/>
          <a:ext cx="1516156" cy="3048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600075</xdr:colOff>
          <xdr:row>4</xdr:row>
          <xdr:rowOff>123825</xdr:rowOff>
        </xdr:from>
        <xdr:to>
          <xdr:col>6</xdr:col>
          <xdr:colOff>666750</xdr:colOff>
          <xdr:row>6</xdr:row>
          <xdr:rowOff>85725</xdr:rowOff>
        </xdr:to>
        <xdr:sp macro="" textlink="">
          <xdr:nvSpPr>
            <xdr:cNvPr id="56321" name="Object 1" hidden="1">
              <a:extLst>
                <a:ext uri="{63B3BB69-23CF-44E3-9099-C40C66FF867C}">
                  <a14:compatExt spid="_x0000_s563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552450</xdr:colOff>
      <xdr:row>3</xdr:row>
      <xdr:rowOff>85725</xdr:rowOff>
    </xdr:from>
    <xdr:to>
      <xdr:col>7</xdr:col>
      <xdr:colOff>247650</xdr:colOff>
      <xdr:row>3</xdr:row>
      <xdr:rowOff>390525</xdr:rowOff>
    </xdr:to>
    <xdr:pic>
      <xdr:nvPicPr>
        <xdr:cNvPr id="2" name="Imagen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77175" y="695325"/>
          <a:ext cx="1514475" cy="3048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533400</xdr:colOff>
          <xdr:row>4</xdr:row>
          <xdr:rowOff>95250</xdr:rowOff>
        </xdr:from>
        <xdr:to>
          <xdr:col>7</xdr:col>
          <xdr:colOff>304800</xdr:colOff>
          <xdr:row>6</xdr:row>
          <xdr:rowOff>133350</xdr:rowOff>
        </xdr:to>
        <xdr:sp macro="" textlink="">
          <xdr:nvSpPr>
            <xdr:cNvPr id="105473" name="Object 1" hidden="1">
              <a:extLst>
                <a:ext uri="{63B3BB69-23CF-44E3-9099-C40C66FF867C}">
                  <a14:compatExt spid="_x0000_s1054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257175</xdr:colOff>
          <xdr:row>0</xdr:row>
          <xdr:rowOff>28575</xdr:rowOff>
        </xdr:from>
        <xdr:to>
          <xdr:col>5</xdr:col>
          <xdr:colOff>533400</xdr:colOff>
          <xdr:row>2</xdr:row>
          <xdr:rowOff>38100</xdr:rowOff>
        </xdr:to>
        <xdr:sp macro="" textlink="">
          <xdr:nvSpPr>
            <xdr:cNvPr id="18433" name="Object 1" hidden="1">
              <a:extLst>
                <a:ext uri="{63B3BB69-23CF-44E3-9099-C40C66FF867C}">
                  <a14:compatExt spid="_x0000_s184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257175</xdr:colOff>
          <xdr:row>0</xdr:row>
          <xdr:rowOff>28575</xdr:rowOff>
        </xdr:from>
        <xdr:to>
          <xdr:col>5</xdr:col>
          <xdr:colOff>533400</xdr:colOff>
          <xdr:row>2</xdr:row>
          <xdr:rowOff>38100</xdr:rowOff>
        </xdr:to>
        <xdr:sp macro="" textlink="">
          <xdr:nvSpPr>
            <xdr:cNvPr id="55297" name="Object 1" hidden="1">
              <a:extLst>
                <a:ext uri="{63B3BB69-23CF-44E3-9099-C40C66FF867C}">
                  <a14:compatExt spid="_x0000_s552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orati\Horati\Documents%20and%20Settings\usuario\Mis%20documentos\Horati\Monte\Rotonda%20OCOVI\Adicionales\Oferta%20Int-%20RN%20N&#186;3%20-%20adicional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I"/>
      <sheetName val="Anexo J1"/>
      <sheetName val="Anexo J2"/>
      <sheetName val="Anexo J3"/>
      <sheetName val="Anexo J3 ( 2)"/>
      <sheetName val="Anexo K"/>
      <sheetName val="Anexo L"/>
      <sheetName val="Alcant-cabeceras res"/>
      <sheetName val="Rotura y rec-pavimento res"/>
      <sheetName val="alcantarilla-cabeceras ap  22-6"/>
      <sheetName val="alcantarillas-cabeceras ap actu"/>
      <sheetName val="alcantarillas-cabeceras ap"/>
      <sheetName val="new jersey ap"/>
      <sheetName val="alc-terrap"/>
      <sheetName val="caño-sum"/>
      <sheetName val="Rot y rec pav"/>
      <sheetName val="Md o nueva"/>
      <sheetName val="Resumen oferta"/>
      <sheetName val="Plan de Trabajo"/>
      <sheetName val="Curva"/>
      <sheetName val="Equipos"/>
      <sheetName val="suelo cal 1 "/>
      <sheetName val="suelo cemento"/>
      <sheetName val="suelo cal"/>
      <sheetName val="ensanche curva"/>
      <sheetName val="balance adicionales"/>
      <sheetName val="caño 36 m"/>
      <sheetName val="BalRot y rec-pavimento "/>
      <sheetName val="alcantarillas-cabeceras ap (2)"/>
    </sheetNames>
    <sheetDataSet>
      <sheetData sheetId="0"/>
      <sheetData sheetId="1"/>
      <sheetData sheetId="2"/>
      <sheetData sheetId="3"/>
      <sheetData sheetId="4"/>
      <sheetData sheetId="5" refreshError="1">
        <row r="41">
          <cell r="F41">
            <v>1.4157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Relationship Id="rId6" Type="http://schemas.openxmlformats.org/officeDocument/2006/relationships/image" Target="../media/image2.emf"/><Relationship Id="rId5" Type="http://schemas.openxmlformats.org/officeDocument/2006/relationships/oleObject" Target="../embeddings/oleObject1.bin"/><Relationship Id="rId4" Type="http://schemas.openxmlformats.org/officeDocument/2006/relationships/vmlDrawing" Target="../drawings/vmlDrawing6.v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Relationship Id="rId6" Type="http://schemas.openxmlformats.org/officeDocument/2006/relationships/image" Target="../media/image2.emf"/><Relationship Id="rId5" Type="http://schemas.openxmlformats.org/officeDocument/2006/relationships/oleObject" Target="../embeddings/oleObject2.bin"/><Relationship Id="rId4" Type="http://schemas.openxmlformats.org/officeDocument/2006/relationships/vmlDrawing" Target="../drawings/vmlDrawing8.v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9.v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0.v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1.v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2.v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3.v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4.v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5.v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6.v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7.v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8.v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9.v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0.v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1.v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2.v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3.v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4.v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5.v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6.v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7.v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8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7.bin"/><Relationship Id="rId5" Type="http://schemas.openxmlformats.org/officeDocument/2006/relationships/image" Target="../media/image4.png"/><Relationship Id="rId4" Type="http://schemas.openxmlformats.org/officeDocument/2006/relationships/oleObject" Target="../embeddings/oleObject3.bin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9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8.bin"/><Relationship Id="rId5" Type="http://schemas.openxmlformats.org/officeDocument/2006/relationships/image" Target="../media/image4.png"/><Relationship Id="rId4" Type="http://schemas.openxmlformats.org/officeDocument/2006/relationships/oleObject" Target="../embeddings/oleObject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99"/>
  <sheetViews>
    <sheetView showGridLines="0" workbookViewId="0">
      <selection activeCell="D9" sqref="D9:D97"/>
    </sheetView>
  </sheetViews>
  <sheetFormatPr baseColWidth="10" defaultRowHeight="15" x14ac:dyDescent="0.25"/>
  <cols>
    <col min="1" max="1" width="11.28515625" customWidth="1"/>
    <col min="2" max="2" width="72.140625" customWidth="1"/>
    <col min="3" max="4" width="9.42578125" customWidth="1"/>
    <col min="5" max="6" width="13.5703125" customWidth="1"/>
  </cols>
  <sheetData>
    <row r="1" spans="1:6" ht="18" x14ac:dyDescent="0.25">
      <c r="A1" s="1" t="s">
        <v>0</v>
      </c>
      <c r="B1" s="2"/>
      <c r="C1" s="3"/>
      <c r="D1" s="3"/>
      <c r="E1" s="2"/>
      <c r="F1" s="2"/>
    </row>
    <row r="2" spans="1:6" ht="18" x14ac:dyDescent="0.25">
      <c r="A2" s="1" t="s">
        <v>1</v>
      </c>
      <c r="B2" s="2"/>
      <c r="C2" s="3"/>
      <c r="D2" s="3"/>
      <c r="E2" s="2"/>
      <c r="F2" s="2"/>
    </row>
    <row r="3" spans="1:6" x14ac:dyDescent="0.25">
      <c r="A3" s="2"/>
      <c r="B3" s="2"/>
      <c r="C3" s="3"/>
      <c r="D3" s="3"/>
      <c r="E3" s="2"/>
      <c r="F3" s="2"/>
    </row>
    <row r="4" spans="1:6" ht="20.25" x14ac:dyDescent="0.25">
      <c r="A4" s="258" t="s">
        <v>179</v>
      </c>
      <c r="B4" s="258"/>
      <c r="C4" s="258"/>
      <c r="D4" s="258"/>
      <c r="E4" s="258"/>
      <c r="F4" s="258"/>
    </row>
    <row r="5" spans="1:6" x14ac:dyDescent="0.25">
      <c r="A5" s="2"/>
      <c r="B5" s="2"/>
      <c r="C5" s="3"/>
      <c r="D5" s="3"/>
      <c r="E5" s="2"/>
      <c r="F5" s="2"/>
    </row>
    <row r="6" spans="1:6" ht="25.5" x14ac:dyDescent="0.25">
      <c r="A6" s="4" t="s">
        <v>3</v>
      </c>
      <c r="B6" s="5" t="s">
        <v>4</v>
      </c>
      <c r="C6" s="6" t="s">
        <v>5</v>
      </c>
      <c r="D6" s="7" t="s">
        <v>7</v>
      </c>
      <c r="E6" s="7" t="s">
        <v>6</v>
      </c>
      <c r="F6" s="7" t="s">
        <v>8</v>
      </c>
    </row>
    <row r="7" spans="1:6" x14ac:dyDescent="0.25">
      <c r="A7" s="8">
        <v>1</v>
      </c>
      <c r="B7" s="9" t="s">
        <v>9</v>
      </c>
      <c r="C7" s="10"/>
      <c r="D7" s="10"/>
      <c r="E7" s="11"/>
      <c r="F7" s="12"/>
    </row>
    <row r="8" spans="1:6" x14ac:dyDescent="0.25">
      <c r="A8" s="13" t="s">
        <v>10</v>
      </c>
      <c r="B8" s="14" t="s">
        <v>11</v>
      </c>
      <c r="C8" s="15"/>
      <c r="D8" s="15"/>
      <c r="E8" s="16"/>
      <c r="F8" s="17"/>
    </row>
    <row r="9" spans="1:6" x14ac:dyDescent="0.25">
      <c r="A9" s="18" t="s">
        <v>12</v>
      </c>
      <c r="B9" s="19" t="s">
        <v>13</v>
      </c>
      <c r="C9" s="20" t="s">
        <v>14</v>
      </c>
      <c r="D9" s="71">
        <v>300</v>
      </c>
      <c r="E9" s="81">
        <v>338.07</v>
      </c>
      <c r="F9" s="22">
        <f>D9*E9</f>
        <v>101421</v>
      </c>
    </row>
    <row r="10" spans="1:6" x14ac:dyDescent="0.25">
      <c r="A10" s="23" t="s">
        <v>15</v>
      </c>
      <c r="B10" s="24" t="s">
        <v>16</v>
      </c>
      <c r="C10" s="25" t="s">
        <v>14</v>
      </c>
      <c r="D10" s="72">
        <v>350</v>
      </c>
      <c r="E10" s="26">
        <v>224.77</v>
      </c>
      <c r="F10" s="27">
        <f>D10*E10</f>
        <v>78669.5</v>
      </c>
    </row>
    <row r="11" spans="1:6" x14ac:dyDescent="0.25">
      <c r="A11" s="8">
        <v>2</v>
      </c>
      <c r="B11" s="9" t="s">
        <v>17</v>
      </c>
      <c r="C11" s="10"/>
      <c r="D11" s="73"/>
      <c r="E11" s="28"/>
      <c r="F11" s="29"/>
    </row>
    <row r="12" spans="1:6" x14ac:dyDescent="0.25">
      <c r="A12" s="13" t="s">
        <v>18</v>
      </c>
      <c r="B12" s="14" t="s">
        <v>19</v>
      </c>
      <c r="C12" s="15"/>
      <c r="D12" s="74"/>
      <c r="E12" s="30"/>
      <c r="F12" s="31"/>
    </row>
    <row r="13" spans="1:6" x14ac:dyDescent="0.25">
      <c r="A13" s="32" t="s">
        <v>20</v>
      </c>
      <c r="B13" s="33" t="s">
        <v>21</v>
      </c>
      <c r="C13" s="20" t="s">
        <v>14</v>
      </c>
      <c r="D13" s="75">
        <v>550</v>
      </c>
      <c r="E13" s="34">
        <v>110.97</v>
      </c>
      <c r="F13" s="35">
        <f t="shared" ref="F13:F14" si="0">D13*E13</f>
        <v>61033.5</v>
      </c>
    </row>
    <row r="14" spans="1:6" x14ac:dyDescent="0.25">
      <c r="A14" s="23" t="s">
        <v>22</v>
      </c>
      <c r="B14" s="24" t="s">
        <v>23</v>
      </c>
      <c r="C14" s="25" t="s">
        <v>14</v>
      </c>
      <c r="D14" s="72">
        <v>140</v>
      </c>
      <c r="E14" s="26">
        <v>574.71</v>
      </c>
      <c r="F14" s="27">
        <f t="shared" si="0"/>
        <v>80459.400000000009</v>
      </c>
    </row>
    <row r="15" spans="1:6" x14ac:dyDescent="0.25">
      <c r="A15" s="13" t="s">
        <v>24</v>
      </c>
      <c r="B15" s="14" t="s">
        <v>25</v>
      </c>
      <c r="C15" s="15"/>
      <c r="D15" s="74"/>
      <c r="E15" s="30"/>
      <c r="F15" s="31"/>
    </row>
    <row r="16" spans="1:6" x14ac:dyDescent="0.25">
      <c r="A16" s="18" t="s">
        <v>26</v>
      </c>
      <c r="B16" s="19" t="s">
        <v>27</v>
      </c>
      <c r="C16" s="20" t="s">
        <v>14</v>
      </c>
      <c r="D16" s="76">
        <v>250</v>
      </c>
      <c r="E16" s="21">
        <v>203.68</v>
      </c>
      <c r="F16" s="36">
        <f t="shared" ref="F16:F17" si="1">D16*E16</f>
        <v>50920</v>
      </c>
    </row>
    <row r="17" spans="1:6" x14ac:dyDescent="0.25">
      <c r="A17" s="23" t="s">
        <v>28</v>
      </c>
      <c r="B17" s="24" t="s">
        <v>29</v>
      </c>
      <c r="C17" s="25" t="s">
        <v>14</v>
      </c>
      <c r="D17" s="72">
        <v>400</v>
      </c>
      <c r="E17" s="26">
        <v>98.96</v>
      </c>
      <c r="F17" s="27">
        <f t="shared" si="1"/>
        <v>39584</v>
      </c>
    </row>
    <row r="18" spans="1:6" x14ac:dyDescent="0.25">
      <c r="A18" s="37">
        <v>3</v>
      </c>
      <c r="B18" s="38" t="s">
        <v>30</v>
      </c>
      <c r="C18" s="39"/>
      <c r="D18" s="77"/>
      <c r="E18" s="40"/>
      <c r="F18" s="41"/>
    </row>
    <row r="19" spans="1:6" x14ac:dyDescent="0.25">
      <c r="A19" s="13" t="s">
        <v>31</v>
      </c>
      <c r="B19" s="14" t="s">
        <v>32</v>
      </c>
      <c r="C19" s="15"/>
      <c r="D19" s="74"/>
      <c r="E19" s="30"/>
      <c r="F19" s="31"/>
    </row>
    <row r="20" spans="1:6" x14ac:dyDescent="0.25">
      <c r="A20" s="23" t="s">
        <v>33</v>
      </c>
      <c r="B20" s="24" t="s">
        <v>34</v>
      </c>
      <c r="C20" s="25" t="s">
        <v>14</v>
      </c>
      <c r="D20" s="72">
        <v>1200</v>
      </c>
      <c r="E20" s="26">
        <v>82.59</v>
      </c>
      <c r="F20" s="27">
        <f>D20*E20</f>
        <v>99108</v>
      </c>
    </row>
    <row r="21" spans="1:6" x14ac:dyDescent="0.25">
      <c r="A21" s="13" t="s">
        <v>35</v>
      </c>
      <c r="B21" s="14" t="s">
        <v>36</v>
      </c>
      <c r="C21" s="15"/>
      <c r="D21" s="74"/>
      <c r="E21" s="30"/>
      <c r="F21" s="31"/>
    </row>
    <row r="22" spans="1:6" x14ac:dyDescent="0.25">
      <c r="A22" s="23" t="s">
        <v>37</v>
      </c>
      <c r="B22" s="24" t="s">
        <v>38</v>
      </c>
      <c r="C22" s="25" t="s">
        <v>14</v>
      </c>
      <c r="D22" s="72">
        <v>1000</v>
      </c>
      <c r="E22" s="26">
        <v>45.69</v>
      </c>
      <c r="F22" s="27">
        <f>D22*E22</f>
        <v>45690</v>
      </c>
    </row>
    <row r="23" spans="1:6" x14ac:dyDescent="0.25">
      <c r="A23" s="13" t="s">
        <v>39</v>
      </c>
      <c r="B23" s="14" t="s">
        <v>40</v>
      </c>
      <c r="C23" s="15"/>
      <c r="D23" s="74"/>
      <c r="E23" s="30"/>
      <c r="F23" s="31"/>
    </row>
    <row r="24" spans="1:6" x14ac:dyDescent="0.25">
      <c r="A24" s="32" t="s">
        <v>41</v>
      </c>
      <c r="B24" s="33" t="s">
        <v>42</v>
      </c>
      <c r="C24" s="25" t="s">
        <v>14</v>
      </c>
      <c r="D24" s="75">
        <v>500</v>
      </c>
      <c r="E24" s="34">
        <v>105.35</v>
      </c>
      <c r="F24" s="27">
        <f>D24*E24</f>
        <v>52675</v>
      </c>
    </row>
    <row r="25" spans="1:6" x14ac:dyDescent="0.25">
      <c r="A25" s="13" t="s">
        <v>43</v>
      </c>
      <c r="B25" s="14" t="s">
        <v>44</v>
      </c>
      <c r="C25" s="15"/>
      <c r="D25" s="74"/>
      <c r="E25" s="30"/>
      <c r="F25" s="31"/>
    </row>
    <row r="26" spans="1:6" x14ac:dyDescent="0.25">
      <c r="A26" s="18" t="s">
        <v>45</v>
      </c>
      <c r="B26" s="19" t="s">
        <v>46</v>
      </c>
      <c r="C26" s="20" t="s">
        <v>14</v>
      </c>
      <c r="D26" s="76">
        <v>650</v>
      </c>
      <c r="E26" s="21">
        <v>113</v>
      </c>
      <c r="F26" s="36">
        <f t="shared" ref="F26:F28" si="2">D26*E26</f>
        <v>73450</v>
      </c>
    </row>
    <row r="27" spans="1:6" x14ac:dyDescent="0.25">
      <c r="A27" s="18" t="s">
        <v>47</v>
      </c>
      <c r="B27" s="42" t="s">
        <v>48</v>
      </c>
      <c r="C27" s="20" t="s">
        <v>14</v>
      </c>
      <c r="D27" s="76">
        <v>230</v>
      </c>
      <c r="E27" s="21">
        <v>141.65</v>
      </c>
      <c r="F27" s="36">
        <f t="shared" si="2"/>
        <v>32579.5</v>
      </c>
    </row>
    <row r="28" spans="1:6" x14ac:dyDescent="0.25">
      <c r="A28" s="23" t="s">
        <v>49</v>
      </c>
      <c r="B28" s="24" t="s">
        <v>50</v>
      </c>
      <c r="C28" s="25" t="s">
        <v>14</v>
      </c>
      <c r="D28" s="72">
        <v>200</v>
      </c>
      <c r="E28" s="26">
        <v>130.68</v>
      </c>
      <c r="F28" s="27">
        <f t="shared" si="2"/>
        <v>26136</v>
      </c>
    </row>
    <row r="29" spans="1:6" x14ac:dyDescent="0.25">
      <c r="A29" s="13" t="s">
        <v>51</v>
      </c>
      <c r="B29" s="14" t="s">
        <v>52</v>
      </c>
      <c r="C29" s="15"/>
      <c r="D29" s="74"/>
      <c r="E29" s="30"/>
      <c r="F29" s="31"/>
    </row>
    <row r="30" spans="1:6" x14ac:dyDescent="0.25">
      <c r="A30" s="23" t="s">
        <v>53</v>
      </c>
      <c r="B30" s="24" t="s">
        <v>54</v>
      </c>
      <c r="C30" s="25" t="s">
        <v>14</v>
      </c>
      <c r="D30" s="72">
        <v>380</v>
      </c>
      <c r="E30" s="26">
        <v>117.44</v>
      </c>
      <c r="F30" s="27">
        <f>D30*E30</f>
        <v>44627.199999999997</v>
      </c>
    </row>
    <row r="31" spans="1:6" x14ac:dyDescent="0.25">
      <c r="A31" s="37">
        <v>4</v>
      </c>
      <c r="B31" s="38" t="s">
        <v>55</v>
      </c>
      <c r="C31" s="39"/>
      <c r="D31" s="77"/>
      <c r="E31" s="40"/>
      <c r="F31" s="41"/>
    </row>
    <row r="32" spans="1:6" x14ac:dyDescent="0.25">
      <c r="A32" s="13" t="s">
        <v>56</v>
      </c>
      <c r="B32" s="14" t="s">
        <v>57</v>
      </c>
      <c r="C32" s="15"/>
      <c r="D32" s="74"/>
      <c r="E32" s="30"/>
      <c r="F32" s="31"/>
    </row>
    <row r="33" spans="1:6" x14ac:dyDescent="0.25">
      <c r="A33" s="18" t="s">
        <v>58</v>
      </c>
      <c r="B33" s="19" t="s">
        <v>59</v>
      </c>
      <c r="C33" s="20" t="s">
        <v>14</v>
      </c>
      <c r="D33" s="76">
        <v>800</v>
      </c>
      <c r="E33" s="43">
        <v>109.45</v>
      </c>
      <c r="F33" s="36">
        <f t="shared" ref="F33:F34" si="3">D33*E33</f>
        <v>87560</v>
      </c>
    </row>
    <row r="34" spans="1:6" x14ac:dyDescent="0.25">
      <c r="A34" s="23" t="s">
        <v>58</v>
      </c>
      <c r="B34" s="24" t="s">
        <v>60</v>
      </c>
      <c r="C34" s="25" t="s">
        <v>14</v>
      </c>
      <c r="D34" s="72">
        <v>650</v>
      </c>
      <c r="E34" s="44">
        <v>123.72</v>
      </c>
      <c r="F34" s="27">
        <f t="shared" si="3"/>
        <v>80418</v>
      </c>
    </row>
    <row r="35" spans="1:6" x14ac:dyDescent="0.25">
      <c r="A35" s="13" t="s">
        <v>61</v>
      </c>
      <c r="B35" s="14" t="s">
        <v>62</v>
      </c>
      <c r="C35" s="15"/>
      <c r="D35" s="74"/>
      <c r="E35" s="30"/>
      <c r="F35" s="31"/>
    </row>
    <row r="36" spans="1:6" x14ac:dyDescent="0.25">
      <c r="A36" s="18" t="s">
        <v>63</v>
      </c>
      <c r="B36" s="19" t="s">
        <v>64</v>
      </c>
      <c r="C36" s="20" t="s">
        <v>14</v>
      </c>
      <c r="D36" s="76">
        <v>500</v>
      </c>
      <c r="E36" s="21">
        <v>265.14</v>
      </c>
      <c r="F36" s="36">
        <f t="shared" ref="F36:F37" si="4">D36*E36</f>
        <v>132570</v>
      </c>
    </row>
    <row r="37" spans="1:6" x14ac:dyDescent="0.25">
      <c r="A37" s="18" t="s">
        <v>65</v>
      </c>
      <c r="B37" s="19" t="s">
        <v>66</v>
      </c>
      <c r="C37" s="20" t="s">
        <v>14</v>
      </c>
      <c r="D37" s="76">
        <v>700</v>
      </c>
      <c r="E37" s="21">
        <v>217.16</v>
      </c>
      <c r="F37" s="27">
        <f t="shared" si="4"/>
        <v>152012</v>
      </c>
    </row>
    <row r="38" spans="1:6" x14ac:dyDescent="0.25">
      <c r="A38" s="13" t="s">
        <v>67</v>
      </c>
      <c r="B38" s="14" t="s">
        <v>68</v>
      </c>
      <c r="C38" s="15"/>
      <c r="D38" s="74"/>
      <c r="E38" s="30"/>
      <c r="F38" s="31"/>
    </row>
    <row r="39" spans="1:6" x14ac:dyDescent="0.25">
      <c r="A39" s="23" t="s">
        <v>69</v>
      </c>
      <c r="B39" s="24" t="s">
        <v>70</v>
      </c>
      <c r="C39" s="25" t="s">
        <v>14</v>
      </c>
      <c r="D39" s="72">
        <v>500</v>
      </c>
      <c r="E39" s="26">
        <v>192.1</v>
      </c>
      <c r="F39" s="27">
        <f>D39*E39</f>
        <v>96050</v>
      </c>
    </row>
    <row r="40" spans="1:6" x14ac:dyDescent="0.25">
      <c r="A40" s="82">
        <v>5</v>
      </c>
      <c r="B40" s="14" t="s">
        <v>71</v>
      </c>
      <c r="C40" s="15"/>
      <c r="D40" s="74"/>
      <c r="E40" s="30"/>
      <c r="F40" s="31"/>
    </row>
    <row r="41" spans="1:6" x14ac:dyDescent="0.25">
      <c r="A41" s="83" t="s">
        <v>72</v>
      </c>
      <c r="B41" s="84" t="s">
        <v>73</v>
      </c>
      <c r="C41" s="20"/>
      <c r="D41" s="76"/>
      <c r="E41" s="21"/>
      <c r="F41" s="36"/>
    </row>
    <row r="42" spans="1:6" x14ac:dyDescent="0.25">
      <c r="A42" s="23" t="s">
        <v>74</v>
      </c>
      <c r="B42" s="45" t="s">
        <v>75</v>
      </c>
      <c r="C42" s="25" t="s">
        <v>14</v>
      </c>
      <c r="D42" s="72">
        <v>400</v>
      </c>
      <c r="E42" s="44">
        <v>181.5</v>
      </c>
      <c r="F42" s="27">
        <f>D42*E42</f>
        <v>72600</v>
      </c>
    </row>
    <row r="43" spans="1:6" x14ac:dyDescent="0.25">
      <c r="A43" s="13" t="s">
        <v>76</v>
      </c>
      <c r="B43" s="16" t="s">
        <v>77</v>
      </c>
      <c r="C43" s="15"/>
      <c r="D43" s="74"/>
      <c r="E43" s="30"/>
      <c r="F43" s="31"/>
    </row>
    <row r="44" spans="1:6" x14ac:dyDescent="0.25">
      <c r="A44" s="23" t="s">
        <v>78</v>
      </c>
      <c r="B44" s="45" t="s">
        <v>79</v>
      </c>
      <c r="C44" s="25" t="s">
        <v>14</v>
      </c>
      <c r="D44" s="72">
        <v>450</v>
      </c>
      <c r="E44" s="44">
        <v>210.94</v>
      </c>
      <c r="F44" s="27">
        <f>D44*E44</f>
        <v>94923</v>
      </c>
    </row>
    <row r="45" spans="1:6" x14ac:dyDescent="0.25">
      <c r="A45" s="13" t="s">
        <v>80</v>
      </c>
      <c r="B45" s="16" t="s">
        <v>81</v>
      </c>
      <c r="C45" s="15"/>
      <c r="D45" s="74"/>
      <c r="E45" s="30"/>
      <c r="F45" s="31"/>
    </row>
    <row r="46" spans="1:6" x14ac:dyDescent="0.25">
      <c r="A46" s="18" t="s">
        <v>82</v>
      </c>
      <c r="B46" s="46" t="s">
        <v>83</v>
      </c>
      <c r="C46" s="20" t="s">
        <v>14</v>
      </c>
      <c r="D46" s="76">
        <v>250</v>
      </c>
      <c r="E46" s="21">
        <v>73.72</v>
      </c>
      <c r="F46" s="36">
        <f t="shared" ref="F46:F47" si="5">D46*E46</f>
        <v>18430</v>
      </c>
    </row>
    <row r="47" spans="1:6" x14ac:dyDescent="0.25">
      <c r="A47" s="23" t="s">
        <v>84</v>
      </c>
      <c r="B47" s="45" t="s">
        <v>85</v>
      </c>
      <c r="C47" s="25" t="s">
        <v>14</v>
      </c>
      <c r="D47" s="72">
        <v>200</v>
      </c>
      <c r="E47" s="26">
        <v>98.33</v>
      </c>
      <c r="F47" s="27">
        <f t="shared" si="5"/>
        <v>19666</v>
      </c>
    </row>
    <row r="48" spans="1:6" x14ac:dyDescent="0.25">
      <c r="A48" s="13" t="s">
        <v>86</v>
      </c>
      <c r="B48" s="16" t="s">
        <v>87</v>
      </c>
      <c r="C48" s="15"/>
      <c r="D48" s="74"/>
      <c r="E48" s="30"/>
      <c r="F48" s="31"/>
    </row>
    <row r="49" spans="1:6" x14ac:dyDescent="0.25">
      <c r="A49" s="18" t="s">
        <v>88</v>
      </c>
      <c r="B49" s="46" t="s">
        <v>89</v>
      </c>
      <c r="C49" s="20" t="s">
        <v>14</v>
      </c>
      <c r="D49" s="76">
        <v>200</v>
      </c>
      <c r="E49" s="21">
        <v>114.71</v>
      </c>
      <c r="F49" s="36">
        <f t="shared" ref="F49:F50" si="6">D49*E49</f>
        <v>22942</v>
      </c>
    </row>
    <row r="50" spans="1:6" x14ac:dyDescent="0.25">
      <c r="A50" s="23" t="s">
        <v>90</v>
      </c>
      <c r="B50" s="45" t="s">
        <v>91</v>
      </c>
      <c r="C50" s="25" t="s">
        <v>14</v>
      </c>
      <c r="D50" s="72">
        <v>200</v>
      </c>
      <c r="E50" s="26">
        <v>307.83</v>
      </c>
      <c r="F50" s="27">
        <f t="shared" si="6"/>
        <v>61566</v>
      </c>
    </row>
    <row r="51" spans="1:6" x14ac:dyDescent="0.25">
      <c r="A51" s="13" t="s">
        <v>92</v>
      </c>
      <c r="B51" s="16" t="s">
        <v>93</v>
      </c>
      <c r="C51" s="47"/>
      <c r="D51" s="78"/>
      <c r="E51" s="48"/>
      <c r="F51" s="49"/>
    </row>
    <row r="52" spans="1:6" x14ac:dyDescent="0.25">
      <c r="A52" s="23" t="s">
        <v>94</v>
      </c>
      <c r="B52" s="45" t="s">
        <v>95</v>
      </c>
      <c r="C52" s="20" t="s">
        <v>14</v>
      </c>
      <c r="D52" s="72">
        <v>370</v>
      </c>
      <c r="E52" s="26">
        <v>77.52</v>
      </c>
      <c r="F52" s="27">
        <f>D52*E52</f>
        <v>28682.399999999998</v>
      </c>
    </row>
    <row r="53" spans="1:6" x14ac:dyDescent="0.25">
      <c r="A53" s="50">
        <v>6</v>
      </c>
      <c r="B53" s="16" t="s">
        <v>96</v>
      </c>
      <c r="C53" s="15"/>
      <c r="D53" s="74"/>
      <c r="E53" s="30"/>
      <c r="F53" s="31"/>
    </row>
    <row r="54" spans="1:6" x14ac:dyDescent="0.25">
      <c r="A54" s="51" t="s">
        <v>97</v>
      </c>
      <c r="B54" s="45" t="s">
        <v>77</v>
      </c>
      <c r="C54" s="25" t="s">
        <v>14</v>
      </c>
      <c r="D54" s="72">
        <v>350</v>
      </c>
      <c r="E54" s="26">
        <v>248.77</v>
      </c>
      <c r="F54" s="27">
        <f>D54*E54</f>
        <v>87069.5</v>
      </c>
    </row>
    <row r="55" spans="1:6" x14ac:dyDescent="0.25">
      <c r="A55" s="50">
        <v>7</v>
      </c>
      <c r="B55" s="16" t="s">
        <v>98</v>
      </c>
      <c r="C55" s="15"/>
      <c r="D55" s="74"/>
      <c r="E55" s="30"/>
      <c r="F55" s="31"/>
    </row>
    <row r="56" spans="1:6" x14ac:dyDescent="0.25">
      <c r="A56" s="52" t="s">
        <v>99</v>
      </c>
      <c r="B56" s="53" t="s">
        <v>100</v>
      </c>
      <c r="C56" s="54" t="s">
        <v>14</v>
      </c>
      <c r="D56" s="79">
        <v>90</v>
      </c>
      <c r="E56" s="55">
        <v>499.13</v>
      </c>
      <c r="F56" s="56">
        <f>D56*E56</f>
        <v>44921.7</v>
      </c>
    </row>
    <row r="57" spans="1:6" x14ac:dyDescent="0.25">
      <c r="A57" s="57">
        <v>8</v>
      </c>
      <c r="B57" s="16" t="s">
        <v>101</v>
      </c>
      <c r="C57" s="15"/>
      <c r="D57" s="74"/>
      <c r="E57" s="30"/>
      <c r="F57" s="31"/>
    </row>
    <row r="58" spans="1:6" x14ac:dyDescent="0.25">
      <c r="A58" s="58" t="s">
        <v>102</v>
      </c>
      <c r="B58" s="45" t="s">
        <v>103</v>
      </c>
      <c r="C58" s="25" t="s">
        <v>104</v>
      </c>
      <c r="D58" s="72">
        <v>240</v>
      </c>
      <c r="E58" s="26">
        <v>58.07</v>
      </c>
      <c r="F58" s="27">
        <f>D58*E58</f>
        <v>13936.8</v>
      </c>
    </row>
    <row r="59" spans="1:6" x14ac:dyDescent="0.25">
      <c r="A59" s="50">
        <v>9</v>
      </c>
      <c r="B59" s="16" t="s">
        <v>105</v>
      </c>
      <c r="C59" s="15"/>
      <c r="D59" s="74"/>
      <c r="E59" s="30"/>
      <c r="F59" s="31"/>
    </row>
    <row r="60" spans="1:6" ht="25.5" x14ac:dyDescent="0.25">
      <c r="A60" s="59" t="s">
        <v>106</v>
      </c>
      <c r="B60" s="60" t="s">
        <v>107</v>
      </c>
      <c r="C60" s="20" t="s">
        <v>108</v>
      </c>
      <c r="D60" s="76">
        <v>150</v>
      </c>
      <c r="E60" s="21">
        <v>1859.17</v>
      </c>
      <c r="F60" s="36">
        <f t="shared" ref="F60:F62" si="7">D60*E60</f>
        <v>278875.5</v>
      </c>
    </row>
    <row r="61" spans="1:6" x14ac:dyDescent="0.25">
      <c r="A61" s="59" t="s">
        <v>109</v>
      </c>
      <c r="B61" s="46" t="s">
        <v>110</v>
      </c>
      <c r="C61" s="20" t="s">
        <v>108</v>
      </c>
      <c r="D61" s="76">
        <v>150</v>
      </c>
      <c r="E61" s="21">
        <v>726.7</v>
      </c>
      <c r="F61" s="36">
        <f t="shared" si="7"/>
        <v>109005</v>
      </c>
    </row>
    <row r="62" spans="1:6" x14ac:dyDescent="0.25">
      <c r="A62" s="58" t="s">
        <v>111</v>
      </c>
      <c r="B62" s="45" t="s">
        <v>112</v>
      </c>
      <c r="C62" s="25" t="s">
        <v>108</v>
      </c>
      <c r="D62" s="72">
        <v>60</v>
      </c>
      <c r="E62" s="26">
        <v>673.72</v>
      </c>
      <c r="F62" s="27">
        <f t="shared" si="7"/>
        <v>40423.200000000004</v>
      </c>
    </row>
    <row r="63" spans="1:6" x14ac:dyDescent="0.25">
      <c r="A63" s="8">
        <v>10</v>
      </c>
      <c r="B63" s="11" t="s">
        <v>113</v>
      </c>
      <c r="C63" s="10"/>
      <c r="D63" s="73"/>
      <c r="E63" s="28"/>
      <c r="F63" s="29"/>
    </row>
    <row r="64" spans="1:6" x14ac:dyDescent="0.25">
      <c r="A64" s="13" t="s">
        <v>114</v>
      </c>
      <c r="B64" s="16" t="s">
        <v>115</v>
      </c>
      <c r="C64" s="15"/>
      <c r="D64" s="74"/>
      <c r="E64" s="30"/>
      <c r="F64" s="31"/>
    </row>
    <row r="65" spans="1:6" x14ac:dyDescent="0.25">
      <c r="A65" s="18" t="s">
        <v>116</v>
      </c>
      <c r="B65" s="46" t="s">
        <v>117</v>
      </c>
      <c r="C65" s="20" t="s">
        <v>118</v>
      </c>
      <c r="D65" s="76">
        <v>30</v>
      </c>
      <c r="E65" s="21">
        <v>195.17</v>
      </c>
      <c r="F65" s="36">
        <f t="shared" ref="F65:F66" si="8">D65*E65</f>
        <v>5855.0999999999995</v>
      </c>
    </row>
    <row r="66" spans="1:6" x14ac:dyDescent="0.25">
      <c r="A66" s="23" t="s">
        <v>119</v>
      </c>
      <c r="B66" s="45" t="s">
        <v>120</v>
      </c>
      <c r="C66" s="25" t="s">
        <v>118</v>
      </c>
      <c r="D66" s="72">
        <v>20</v>
      </c>
      <c r="E66" s="26">
        <v>145.79</v>
      </c>
      <c r="F66" s="27">
        <f t="shared" si="8"/>
        <v>2915.7999999999997</v>
      </c>
    </row>
    <row r="67" spans="1:6" x14ac:dyDescent="0.25">
      <c r="A67" s="61" t="s">
        <v>121</v>
      </c>
      <c r="B67" s="62" t="s">
        <v>122</v>
      </c>
      <c r="C67" s="63"/>
      <c r="D67" s="80"/>
      <c r="E67" s="64"/>
      <c r="F67" s="65"/>
    </row>
    <row r="68" spans="1:6" x14ac:dyDescent="0.25">
      <c r="A68" s="23" t="s">
        <v>123</v>
      </c>
      <c r="B68" s="45" t="s">
        <v>124</v>
      </c>
      <c r="C68" s="25" t="s">
        <v>118</v>
      </c>
      <c r="D68" s="72">
        <v>30</v>
      </c>
      <c r="E68" s="26">
        <v>125.71</v>
      </c>
      <c r="F68" s="27">
        <f>D68*E68</f>
        <v>3771.2999999999997</v>
      </c>
    </row>
    <row r="69" spans="1:6" x14ac:dyDescent="0.25">
      <c r="A69" s="8">
        <v>11</v>
      </c>
      <c r="B69" s="11" t="s">
        <v>125</v>
      </c>
      <c r="C69" s="10"/>
      <c r="D69" s="73"/>
      <c r="E69" s="28"/>
      <c r="F69" s="29"/>
    </row>
    <row r="70" spans="1:6" x14ac:dyDescent="0.25">
      <c r="A70" s="13" t="s">
        <v>126</v>
      </c>
      <c r="B70" s="16" t="s">
        <v>127</v>
      </c>
      <c r="C70" s="15"/>
      <c r="D70" s="74"/>
      <c r="E70" s="30"/>
      <c r="F70" s="31"/>
    </row>
    <row r="71" spans="1:6" x14ac:dyDescent="0.25">
      <c r="A71" s="18" t="s">
        <v>128</v>
      </c>
      <c r="B71" s="46" t="s">
        <v>129</v>
      </c>
      <c r="C71" s="20" t="s">
        <v>14</v>
      </c>
      <c r="D71" s="76">
        <v>700</v>
      </c>
      <c r="E71" s="21">
        <v>122.82</v>
      </c>
      <c r="F71" s="36">
        <f t="shared" ref="F71:F72" si="9">D71*E71</f>
        <v>85974</v>
      </c>
    </row>
    <row r="72" spans="1:6" x14ac:dyDescent="0.25">
      <c r="A72" s="23" t="s">
        <v>130</v>
      </c>
      <c r="B72" s="45" t="s">
        <v>131</v>
      </c>
      <c r="C72" s="20" t="s">
        <v>14</v>
      </c>
      <c r="D72" s="72">
        <v>400</v>
      </c>
      <c r="E72" s="26">
        <v>307.72000000000003</v>
      </c>
      <c r="F72" s="27">
        <f t="shared" si="9"/>
        <v>123088.00000000001</v>
      </c>
    </row>
    <row r="73" spans="1:6" x14ac:dyDescent="0.25">
      <c r="A73" s="13" t="s">
        <v>132</v>
      </c>
      <c r="B73" s="16" t="s">
        <v>133</v>
      </c>
      <c r="C73" s="15"/>
      <c r="D73" s="74"/>
      <c r="E73" s="30"/>
      <c r="F73" s="31"/>
    </row>
    <row r="74" spans="1:6" x14ac:dyDescent="0.25">
      <c r="A74" s="18" t="s">
        <v>134</v>
      </c>
      <c r="B74" s="46" t="s">
        <v>135</v>
      </c>
      <c r="C74" s="20" t="s">
        <v>14</v>
      </c>
      <c r="D74" s="76">
        <v>350</v>
      </c>
      <c r="E74" s="21">
        <v>601.76</v>
      </c>
      <c r="F74" s="27">
        <f>D74*E74</f>
        <v>210616</v>
      </c>
    </row>
    <row r="75" spans="1:6" x14ac:dyDescent="0.25">
      <c r="A75" s="13" t="s">
        <v>136</v>
      </c>
      <c r="B75" s="16" t="s">
        <v>137</v>
      </c>
      <c r="C75" s="15"/>
      <c r="D75" s="74"/>
      <c r="E75" s="30"/>
      <c r="F75" s="31"/>
    </row>
    <row r="76" spans="1:6" x14ac:dyDescent="0.25">
      <c r="A76" s="18" t="s">
        <v>138</v>
      </c>
      <c r="B76" s="46" t="s">
        <v>139</v>
      </c>
      <c r="C76" s="20" t="s">
        <v>14</v>
      </c>
      <c r="D76" s="76">
        <v>600</v>
      </c>
      <c r="E76" s="21">
        <v>70.849999999999994</v>
      </c>
      <c r="F76" s="36">
        <f t="shared" ref="F76:F77" si="10">D76*E76</f>
        <v>42510</v>
      </c>
    </row>
    <row r="77" spans="1:6" x14ac:dyDescent="0.25">
      <c r="A77" s="23" t="s">
        <v>140</v>
      </c>
      <c r="B77" s="45" t="s">
        <v>141</v>
      </c>
      <c r="C77" s="25" t="s">
        <v>14</v>
      </c>
      <c r="D77" s="72">
        <v>500</v>
      </c>
      <c r="E77" s="26">
        <v>161.66999999999999</v>
      </c>
      <c r="F77" s="27">
        <f t="shared" si="10"/>
        <v>80835</v>
      </c>
    </row>
    <row r="78" spans="1:6" x14ac:dyDescent="0.25">
      <c r="A78" s="50">
        <v>12</v>
      </c>
      <c r="B78" s="16" t="s">
        <v>142</v>
      </c>
      <c r="C78" s="15"/>
      <c r="D78" s="74"/>
      <c r="E78" s="30"/>
      <c r="F78" s="31"/>
    </row>
    <row r="79" spans="1:6" x14ac:dyDescent="0.25">
      <c r="A79" s="59" t="s">
        <v>143</v>
      </c>
      <c r="B79" s="60" t="s">
        <v>144</v>
      </c>
      <c r="C79" s="20" t="s">
        <v>118</v>
      </c>
      <c r="D79" s="76">
        <v>10</v>
      </c>
      <c r="E79" s="21">
        <v>19378.52</v>
      </c>
      <c r="F79" s="36">
        <f t="shared" ref="F79:F82" si="11">D79*E79</f>
        <v>193785.2</v>
      </c>
    </row>
    <row r="80" spans="1:6" x14ac:dyDescent="0.25">
      <c r="A80" s="59" t="s">
        <v>145</v>
      </c>
      <c r="B80" s="46" t="s">
        <v>146</v>
      </c>
      <c r="C80" s="20" t="s">
        <v>118</v>
      </c>
      <c r="D80" s="76">
        <v>10</v>
      </c>
      <c r="E80" s="21">
        <v>20217.93</v>
      </c>
      <c r="F80" s="36">
        <f t="shared" si="11"/>
        <v>202179.3</v>
      </c>
    </row>
    <row r="81" spans="1:6" x14ac:dyDescent="0.25">
      <c r="A81" s="59" t="s">
        <v>147</v>
      </c>
      <c r="B81" s="46" t="s">
        <v>148</v>
      </c>
      <c r="C81" s="20" t="s">
        <v>118</v>
      </c>
      <c r="D81" s="76">
        <v>14</v>
      </c>
      <c r="E81" s="21">
        <v>272.57</v>
      </c>
      <c r="F81" s="36">
        <f t="shared" si="11"/>
        <v>3815.98</v>
      </c>
    </row>
    <row r="82" spans="1:6" x14ac:dyDescent="0.25">
      <c r="A82" s="58" t="s">
        <v>149</v>
      </c>
      <c r="B82" s="45" t="s">
        <v>150</v>
      </c>
      <c r="C82" s="25" t="s">
        <v>151</v>
      </c>
      <c r="D82" s="72">
        <v>160</v>
      </c>
      <c r="E82" s="26">
        <v>400.61</v>
      </c>
      <c r="F82" s="27">
        <f t="shared" si="11"/>
        <v>64097.600000000006</v>
      </c>
    </row>
    <row r="83" spans="1:6" x14ac:dyDescent="0.25">
      <c r="A83" s="8">
        <v>13</v>
      </c>
      <c r="B83" s="11" t="s">
        <v>152</v>
      </c>
      <c r="C83" s="10"/>
      <c r="D83" s="73"/>
      <c r="E83" s="28"/>
      <c r="F83" s="29"/>
    </row>
    <row r="84" spans="1:6" x14ac:dyDescent="0.25">
      <c r="A84" s="13" t="s">
        <v>153</v>
      </c>
      <c r="B84" s="16" t="s">
        <v>154</v>
      </c>
      <c r="C84" s="15"/>
      <c r="D84" s="74"/>
      <c r="E84" s="30"/>
      <c r="F84" s="31"/>
    </row>
    <row r="85" spans="1:6" x14ac:dyDescent="0.25">
      <c r="A85" s="18" t="s">
        <v>155</v>
      </c>
      <c r="B85" s="46" t="s">
        <v>156</v>
      </c>
      <c r="C85" s="20" t="s">
        <v>104</v>
      </c>
      <c r="D85" s="76">
        <v>550</v>
      </c>
      <c r="E85" s="21">
        <v>34.61</v>
      </c>
      <c r="F85" s="36">
        <f t="shared" ref="F85:F86" si="12">D85*E85</f>
        <v>19035.5</v>
      </c>
    </row>
    <row r="86" spans="1:6" x14ac:dyDescent="0.25">
      <c r="A86" s="23" t="s">
        <v>157</v>
      </c>
      <c r="B86" s="45" t="s">
        <v>158</v>
      </c>
      <c r="C86" s="25" t="s">
        <v>104</v>
      </c>
      <c r="D86" s="72">
        <v>350</v>
      </c>
      <c r="E86" s="26">
        <v>273.89999999999998</v>
      </c>
      <c r="F86" s="27">
        <f t="shared" si="12"/>
        <v>95864.999999999985</v>
      </c>
    </row>
    <row r="87" spans="1:6" x14ac:dyDescent="0.25">
      <c r="A87" s="50">
        <v>14</v>
      </c>
      <c r="B87" s="16" t="s">
        <v>159</v>
      </c>
      <c r="C87" s="15"/>
      <c r="D87" s="74"/>
      <c r="E87" s="30"/>
      <c r="F87" s="31"/>
    </row>
    <row r="88" spans="1:6" x14ac:dyDescent="0.25">
      <c r="A88" s="59" t="s">
        <v>160</v>
      </c>
      <c r="B88" s="60" t="s">
        <v>161</v>
      </c>
      <c r="C88" s="20" t="s">
        <v>14</v>
      </c>
      <c r="D88" s="76">
        <v>70</v>
      </c>
      <c r="E88" s="21">
        <v>56.37</v>
      </c>
      <c r="F88" s="36">
        <f t="shared" ref="F88:F90" si="13">D88*E88</f>
        <v>3945.8999999999996</v>
      </c>
    </row>
    <row r="89" spans="1:6" x14ac:dyDescent="0.25">
      <c r="A89" s="59" t="s">
        <v>162</v>
      </c>
      <c r="B89" s="46" t="s">
        <v>163</v>
      </c>
      <c r="C89" s="20" t="s">
        <v>14</v>
      </c>
      <c r="D89" s="76">
        <v>400</v>
      </c>
      <c r="E89" s="21">
        <v>49.65</v>
      </c>
      <c r="F89" s="36">
        <f t="shared" si="13"/>
        <v>19860</v>
      </c>
    </row>
    <row r="90" spans="1:6" x14ac:dyDescent="0.25">
      <c r="A90" s="58" t="s">
        <v>164</v>
      </c>
      <c r="B90" s="45" t="s">
        <v>165</v>
      </c>
      <c r="C90" s="25" t="s">
        <v>14</v>
      </c>
      <c r="D90" s="72">
        <v>600</v>
      </c>
      <c r="E90" s="26">
        <v>64.87</v>
      </c>
      <c r="F90" s="27">
        <f t="shared" si="13"/>
        <v>38922</v>
      </c>
    </row>
    <row r="91" spans="1:6" x14ac:dyDescent="0.25">
      <c r="A91" s="50">
        <v>15</v>
      </c>
      <c r="B91" s="16" t="s">
        <v>166</v>
      </c>
      <c r="C91" s="15"/>
      <c r="D91" s="74"/>
      <c r="E91" s="30"/>
      <c r="F91" s="31"/>
    </row>
    <row r="92" spans="1:6" x14ac:dyDescent="0.25">
      <c r="A92" s="59" t="s">
        <v>167</v>
      </c>
      <c r="B92" s="60" t="s">
        <v>168</v>
      </c>
      <c r="C92" s="20" t="s">
        <v>14</v>
      </c>
      <c r="D92" s="76">
        <v>150</v>
      </c>
      <c r="E92" s="21">
        <v>441.43</v>
      </c>
      <c r="F92" s="36">
        <f t="shared" ref="F92:F94" si="14">D92*E92</f>
        <v>66214.5</v>
      </c>
    </row>
    <row r="93" spans="1:6" x14ac:dyDescent="0.25">
      <c r="A93" s="59" t="s">
        <v>169</v>
      </c>
      <c r="B93" s="46" t="s">
        <v>170</v>
      </c>
      <c r="C93" s="20" t="s">
        <v>14</v>
      </c>
      <c r="D93" s="76">
        <v>200</v>
      </c>
      <c r="E93" s="21">
        <v>289.31</v>
      </c>
      <c r="F93" s="36">
        <f t="shared" si="14"/>
        <v>57862</v>
      </c>
    </row>
    <row r="94" spans="1:6" x14ac:dyDescent="0.25">
      <c r="A94" s="58" t="s">
        <v>171</v>
      </c>
      <c r="B94" s="45" t="s">
        <v>172</v>
      </c>
      <c r="C94" s="25" t="s">
        <v>14</v>
      </c>
      <c r="D94" s="72">
        <v>300</v>
      </c>
      <c r="E94" s="26">
        <v>217.92</v>
      </c>
      <c r="F94" s="27">
        <f t="shared" si="14"/>
        <v>65375.999999999993</v>
      </c>
    </row>
    <row r="95" spans="1:6" x14ac:dyDescent="0.25">
      <c r="A95" s="50">
        <v>16</v>
      </c>
      <c r="B95" s="16" t="s">
        <v>173</v>
      </c>
      <c r="C95" s="15"/>
      <c r="D95" s="74"/>
      <c r="E95" s="30"/>
      <c r="F95" s="31"/>
    </row>
    <row r="96" spans="1:6" x14ac:dyDescent="0.25">
      <c r="A96" s="59" t="s">
        <v>174</v>
      </c>
      <c r="B96" s="60" t="s">
        <v>175</v>
      </c>
      <c r="C96" s="20" t="s">
        <v>14</v>
      </c>
      <c r="D96" s="76">
        <v>200</v>
      </c>
      <c r="E96" s="21">
        <v>312.5</v>
      </c>
      <c r="F96" s="36">
        <f t="shared" ref="F96:F97" si="15">D96*E96</f>
        <v>62500</v>
      </c>
    </row>
    <row r="97" spans="1:6" x14ac:dyDescent="0.25">
      <c r="A97" s="58" t="s">
        <v>176</v>
      </c>
      <c r="B97" s="45" t="s">
        <v>177</v>
      </c>
      <c r="C97" s="25" t="s">
        <v>14</v>
      </c>
      <c r="D97" s="72">
        <v>150</v>
      </c>
      <c r="E97" s="26">
        <v>330.58</v>
      </c>
      <c r="F97" s="27">
        <f t="shared" si="15"/>
        <v>49587</v>
      </c>
    </row>
    <row r="98" spans="1:6" x14ac:dyDescent="0.25">
      <c r="A98" s="2"/>
      <c r="B98" s="2"/>
      <c r="C98" s="3"/>
      <c r="D98" s="3"/>
      <c r="E98" s="2"/>
      <c r="F98" s="2"/>
    </row>
    <row r="99" spans="1:6" x14ac:dyDescent="0.25">
      <c r="A99" s="66"/>
      <c r="B99" s="67" t="s">
        <v>178</v>
      </c>
      <c r="C99" s="68"/>
      <c r="D99" s="68"/>
      <c r="E99" s="69"/>
      <c r="F99" s="70">
        <f>SUM(F9:F97)</f>
        <v>3726615.38</v>
      </c>
    </row>
  </sheetData>
  <mergeCells count="1">
    <mergeCell ref="A4:F4"/>
  </mergeCells>
  <printOptions horizontalCentered="1"/>
  <pageMargins left="0.9055118110236221" right="0.51181102362204722" top="0.94488188976377963" bottom="0.74803149606299213" header="0.31496062992125984" footer="0.31496062992125984"/>
  <pageSetup paperSize="9" scale="67" fitToHeight="2" orientation="portrait" r:id="rId1"/>
  <headerFooter>
    <oddFooter>&amp;LPresupuesto Oficial&amp;R&amp;P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2:K49"/>
  <sheetViews>
    <sheetView showGridLines="0" topLeftCell="A22" zoomScaleNormal="100" zoomScaleSheetLayoutView="115" workbookViewId="0">
      <selection activeCell="B24" sqref="B24"/>
    </sheetView>
  </sheetViews>
  <sheetFormatPr baseColWidth="10" defaultRowHeight="15" x14ac:dyDescent="0.25"/>
  <cols>
    <col min="1" max="1" width="11.42578125" customWidth="1"/>
    <col min="2" max="2" width="83.85546875" bestFit="1" customWidth="1"/>
    <col min="3" max="3" width="7.7109375" customWidth="1"/>
    <col min="4" max="4" width="9.28515625" customWidth="1"/>
    <col min="5" max="6" width="10.42578125" customWidth="1"/>
    <col min="7" max="7" width="12.7109375" bestFit="1" customWidth="1"/>
    <col min="11" max="11" width="13" bestFit="1" customWidth="1"/>
  </cols>
  <sheetData>
    <row r="2" spans="1:6" ht="18" customHeight="1" x14ac:dyDescent="0.25"/>
    <row r="4" spans="1:6" ht="36" x14ac:dyDescent="0.25">
      <c r="A4" s="135" t="s">
        <v>183</v>
      </c>
      <c r="B4" s="136" t="s">
        <v>372</v>
      </c>
      <c r="C4" s="3"/>
      <c r="D4" s="3"/>
      <c r="E4" s="2"/>
      <c r="F4" s="2"/>
    </row>
    <row r="5" spans="1:6" ht="18" x14ac:dyDescent="0.25">
      <c r="A5" s="104"/>
      <c r="B5" s="104" t="s">
        <v>274</v>
      </c>
      <c r="C5" s="3"/>
      <c r="D5" s="3"/>
      <c r="E5" s="2"/>
      <c r="F5" s="2"/>
    </row>
    <row r="6" spans="1:6" ht="18" x14ac:dyDescent="0.25">
      <c r="A6" s="1" t="s">
        <v>225</v>
      </c>
      <c r="B6" s="104"/>
      <c r="C6" s="3"/>
      <c r="D6" s="3"/>
      <c r="E6" s="2"/>
      <c r="F6" s="2"/>
    </row>
    <row r="7" spans="1:6" ht="18" x14ac:dyDescent="0.25">
      <c r="A7" s="2"/>
      <c r="B7" s="104" t="s">
        <v>270</v>
      </c>
      <c r="C7" s="3"/>
      <c r="D7" s="3"/>
      <c r="E7" s="2"/>
      <c r="F7" s="2"/>
    </row>
    <row r="8" spans="1:6" ht="20.25" x14ac:dyDescent="0.25">
      <c r="A8" s="258" t="s">
        <v>2</v>
      </c>
      <c r="B8" s="258"/>
      <c r="C8" s="258"/>
      <c r="D8" s="258"/>
      <c r="E8" s="258"/>
      <c r="F8" s="258"/>
    </row>
    <row r="9" spans="1:6" x14ac:dyDescent="0.25">
      <c r="A9" s="2"/>
      <c r="B9" s="2"/>
      <c r="C9" s="3"/>
      <c r="D9" s="3"/>
      <c r="E9" s="2"/>
      <c r="F9" s="2"/>
    </row>
    <row r="10" spans="1:6" ht="25.5" x14ac:dyDescent="0.25">
      <c r="A10" s="4" t="s">
        <v>3</v>
      </c>
      <c r="B10" s="5" t="s">
        <v>4</v>
      </c>
      <c r="C10" s="6" t="s">
        <v>5</v>
      </c>
      <c r="D10" s="7" t="s">
        <v>7</v>
      </c>
      <c r="E10" s="7" t="s">
        <v>6</v>
      </c>
      <c r="F10" s="7" t="s">
        <v>8</v>
      </c>
    </row>
    <row r="11" spans="1:6" x14ac:dyDescent="0.25">
      <c r="A11" s="110">
        <v>1</v>
      </c>
      <c r="B11" s="111" t="s">
        <v>184</v>
      </c>
      <c r="C11" s="112"/>
      <c r="D11" s="111"/>
      <c r="E11" s="111"/>
      <c r="F11" s="113"/>
    </row>
    <row r="12" spans="1:6" x14ac:dyDescent="0.25">
      <c r="A12" s="52" t="s">
        <v>10</v>
      </c>
      <c r="B12" s="108" t="s">
        <v>186</v>
      </c>
      <c r="C12" s="54" t="s">
        <v>188</v>
      </c>
      <c r="D12" s="109">
        <v>1</v>
      </c>
      <c r="E12" s="55"/>
      <c r="F12" s="56">
        <f>+D12*E12</f>
        <v>0</v>
      </c>
    </row>
    <row r="13" spans="1:6" x14ac:dyDescent="0.25">
      <c r="A13" s="18" t="s">
        <v>185</v>
      </c>
      <c r="B13" s="24" t="s">
        <v>211</v>
      </c>
      <c r="C13" s="20" t="s">
        <v>188</v>
      </c>
      <c r="D13" s="72">
        <v>1</v>
      </c>
      <c r="E13" s="26"/>
      <c r="F13" s="27">
        <f>+D13*E13</f>
        <v>0</v>
      </c>
    </row>
    <row r="14" spans="1:6" x14ac:dyDescent="0.25">
      <c r="A14" s="114">
        <v>2</v>
      </c>
      <c r="B14" s="115" t="s">
        <v>201</v>
      </c>
      <c r="C14" s="116"/>
      <c r="D14" s="117"/>
      <c r="E14" s="118"/>
      <c r="F14" s="119"/>
    </row>
    <row r="15" spans="1:6" x14ac:dyDescent="0.25">
      <c r="A15" s="52" t="s">
        <v>18</v>
      </c>
      <c r="B15" s="108" t="s">
        <v>242</v>
      </c>
      <c r="C15" s="20" t="s">
        <v>187</v>
      </c>
      <c r="D15" s="168">
        <f>+D18+D21+D24</f>
        <v>202.77000000000004</v>
      </c>
      <c r="E15" s="81"/>
      <c r="F15" s="36">
        <f>+D15*E15</f>
        <v>0</v>
      </c>
    </row>
    <row r="16" spans="1:6" x14ac:dyDescent="0.25">
      <c r="A16" s="91" t="s">
        <v>24</v>
      </c>
      <c r="B16" s="92" t="s">
        <v>255</v>
      </c>
      <c r="C16" s="25" t="s">
        <v>187</v>
      </c>
      <c r="D16" s="166">
        <f>+D15</f>
        <v>202.77000000000004</v>
      </c>
      <c r="E16" s="133"/>
      <c r="F16" s="27">
        <f>+D16*E16</f>
        <v>0</v>
      </c>
    </row>
    <row r="17" spans="1:11" x14ac:dyDescent="0.25">
      <c r="A17" s="114">
        <v>3</v>
      </c>
      <c r="B17" s="115" t="s">
        <v>192</v>
      </c>
      <c r="C17" s="116"/>
      <c r="D17" s="117"/>
      <c r="E17" s="118"/>
      <c r="F17" s="119"/>
    </row>
    <row r="18" spans="1:11" x14ac:dyDescent="0.25">
      <c r="A18" s="52" t="s">
        <v>31</v>
      </c>
      <c r="B18" s="108" t="s">
        <v>271</v>
      </c>
      <c r="C18" s="20" t="s">
        <v>187</v>
      </c>
      <c r="D18" s="168">
        <v>32.67</v>
      </c>
      <c r="E18" s="81"/>
      <c r="F18" s="36">
        <f>+D18*E18</f>
        <v>0</v>
      </c>
      <c r="I18" t="s">
        <v>205</v>
      </c>
      <c r="J18" t="s">
        <v>206</v>
      </c>
    </row>
    <row r="19" spans="1:11" x14ac:dyDescent="0.25">
      <c r="A19" s="91" t="s">
        <v>35</v>
      </c>
      <c r="B19" s="92" t="s">
        <v>350</v>
      </c>
      <c r="C19" s="20" t="s">
        <v>362</v>
      </c>
      <c r="D19" s="166">
        <v>4</v>
      </c>
      <c r="E19" s="133"/>
      <c r="F19" s="27"/>
    </row>
    <row r="20" spans="1:11" x14ac:dyDescent="0.25">
      <c r="A20" s="114">
        <v>4</v>
      </c>
      <c r="B20" s="115" t="s">
        <v>189</v>
      </c>
      <c r="C20" s="116"/>
      <c r="D20" s="117"/>
      <c r="E20" s="118"/>
      <c r="F20" s="119"/>
    </row>
    <row r="21" spans="1:11" x14ac:dyDescent="0.25">
      <c r="A21" s="32" t="s">
        <v>56</v>
      </c>
      <c r="B21" s="33" t="s">
        <v>207</v>
      </c>
      <c r="C21" s="85" t="s">
        <v>187</v>
      </c>
      <c r="D21" s="161">
        <f>3*40.5</f>
        <v>121.5</v>
      </c>
      <c r="E21" s="34"/>
      <c r="F21" s="35">
        <f t="shared" ref="F21:F29" si="0">+D21*E21</f>
        <v>0</v>
      </c>
      <c r="J21" s="97" t="e">
        <f>+#REF!</f>
        <v>#REF!</v>
      </c>
      <c r="K21" t="e">
        <f>+J21*D21</f>
        <v>#REF!</v>
      </c>
    </row>
    <row r="22" spans="1:11" x14ac:dyDescent="0.25">
      <c r="A22" s="32" t="s">
        <v>61</v>
      </c>
      <c r="B22" s="33" t="s">
        <v>272</v>
      </c>
      <c r="C22" s="85" t="s">
        <v>187</v>
      </c>
      <c r="D22" s="167">
        <f>40.5*1.5*1.2</f>
        <v>72.899999999999991</v>
      </c>
      <c r="E22" s="34"/>
      <c r="F22" s="35">
        <f t="shared" si="0"/>
        <v>0</v>
      </c>
    </row>
    <row r="23" spans="1:11" x14ac:dyDescent="0.25">
      <c r="A23" s="32" t="s">
        <v>67</v>
      </c>
      <c r="B23" s="33" t="s">
        <v>352</v>
      </c>
      <c r="C23" s="85" t="s">
        <v>187</v>
      </c>
      <c r="D23" s="167">
        <f>3*40.5</f>
        <v>121.5</v>
      </c>
      <c r="E23" s="34"/>
      <c r="F23" s="35"/>
    </row>
    <row r="24" spans="1:11" x14ac:dyDescent="0.25">
      <c r="A24" s="32" t="s">
        <v>257</v>
      </c>
      <c r="B24" s="33" t="s">
        <v>353</v>
      </c>
      <c r="C24" s="85" t="s">
        <v>187</v>
      </c>
      <c r="D24" s="167">
        <f>+D23-D22</f>
        <v>48.600000000000009</v>
      </c>
      <c r="E24" s="34"/>
      <c r="F24" s="35"/>
    </row>
    <row r="25" spans="1:11" x14ac:dyDescent="0.25">
      <c r="A25" s="32" t="s">
        <v>280</v>
      </c>
      <c r="B25" s="33" t="s">
        <v>354</v>
      </c>
      <c r="C25" s="85" t="s">
        <v>187</v>
      </c>
      <c r="D25" s="167">
        <f>2*(40.5+3)*0.5</f>
        <v>43.5</v>
      </c>
      <c r="E25" s="34"/>
      <c r="F25" s="35"/>
    </row>
    <row r="26" spans="1:11" x14ac:dyDescent="0.25">
      <c r="A26" s="114">
        <v>5</v>
      </c>
      <c r="B26" s="115" t="s">
        <v>359</v>
      </c>
      <c r="C26" s="116"/>
      <c r="D26" s="117"/>
      <c r="E26" s="118"/>
      <c r="F26" s="119">
        <v>0</v>
      </c>
    </row>
    <row r="27" spans="1:11" ht="25.5" x14ac:dyDescent="0.25">
      <c r="A27" s="18" t="s">
        <v>72</v>
      </c>
      <c r="B27" s="42" t="s">
        <v>355</v>
      </c>
      <c r="C27" s="20" t="s">
        <v>104</v>
      </c>
      <c r="D27" s="169">
        <f>40.5+2*3-1.1</f>
        <v>45.4</v>
      </c>
      <c r="E27" s="21"/>
      <c r="F27" s="35"/>
    </row>
    <row r="28" spans="1:11" s="165" customFormat="1" ht="25.5" x14ac:dyDescent="0.25">
      <c r="A28" s="18" t="s">
        <v>76</v>
      </c>
      <c r="B28" s="42" t="s">
        <v>356</v>
      </c>
      <c r="C28" s="162" t="s">
        <v>104</v>
      </c>
      <c r="D28" s="170">
        <f>12.05*2</f>
        <v>24.1</v>
      </c>
      <c r="E28" s="163"/>
      <c r="F28" s="164"/>
    </row>
    <row r="29" spans="1:11" x14ac:dyDescent="0.25">
      <c r="A29" s="114">
        <v>6</v>
      </c>
      <c r="B29" s="115" t="s">
        <v>358</v>
      </c>
      <c r="C29" s="116"/>
      <c r="D29" s="117"/>
      <c r="E29" s="118"/>
      <c r="F29" s="119">
        <f t="shared" si="0"/>
        <v>0</v>
      </c>
      <c r="H29">
        <f>+G29/D21</f>
        <v>0</v>
      </c>
      <c r="J29">
        <f>1520/400</f>
        <v>3.8</v>
      </c>
    </row>
    <row r="30" spans="1:11" x14ac:dyDescent="0.25">
      <c r="A30" s="18" t="s">
        <v>97</v>
      </c>
      <c r="B30" s="19" t="s">
        <v>351</v>
      </c>
      <c r="C30" s="20" t="s">
        <v>362</v>
      </c>
      <c r="D30" s="76">
        <v>3</v>
      </c>
      <c r="E30" s="21"/>
      <c r="F30" s="35"/>
      <c r="J30" s="97"/>
    </row>
    <row r="31" spans="1:11" x14ac:dyDescent="0.25">
      <c r="A31" s="18" t="s">
        <v>195</v>
      </c>
      <c r="B31" s="19" t="s">
        <v>357</v>
      </c>
      <c r="C31" s="20" t="s">
        <v>362</v>
      </c>
      <c r="D31" s="76">
        <v>3</v>
      </c>
      <c r="E31" s="21"/>
      <c r="F31" s="35"/>
      <c r="J31" s="97"/>
    </row>
    <row r="32" spans="1:11" x14ac:dyDescent="0.25">
      <c r="A32" s="114">
        <v>7</v>
      </c>
      <c r="B32" s="115" t="s">
        <v>360</v>
      </c>
      <c r="C32" s="116"/>
      <c r="D32" s="117"/>
      <c r="E32" s="118"/>
      <c r="F32" s="119">
        <f t="shared" ref="F32" si="1">+D32*E32</f>
        <v>0</v>
      </c>
      <c r="H32">
        <f>+G32/D24</f>
        <v>0</v>
      </c>
      <c r="J32">
        <f>1520/400</f>
        <v>3.8</v>
      </c>
    </row>
    <row r="33" spans="1:11" x14ac:dyDescent="0.25">
      <c r="A33" s="18" t="s">
        <v>99</v>
      </c>
      <c r="B33" s="19" t="s">
        <v>361</v>
      </c>
      <c r="C33" s="20" t="s">
        <v>362</v>
      </c>
      <c r="D33" s="76">
        <v>1</v>
      </c>
      <c r="E33" s="21"/>
      <c r="F33" s="35"/>
      <c r="J33" s="97"/>
    </row>
    <row r="34" spans="1:11" x14ac:dyDescent="0.25">
      <c r="A34" s="18" t="s">
        <v>199</v>
      </c>
      <c r="B34" s="19" t="s">
        <v>363</v>
      </c>
      <c r="C34" s="20" t="s">
        <v>362</v>
      </c>
      <c r="D34" s="76">
        <v>2</v>
      </c>
      <c r="E34" s="21"/>
      <c r="F34" s="35"/>
      <c r="J34" s="97"/>
    </row>
    <row r="35" spans="1:11" x14ac:dyDescent="0.25">
      <c r="A35" s="114">
        <v>8</v>
      </c>
      <c r="B35" s="111" t="s">
        <v>230</v>
      </c>
      <c r="C35" s="116"/>
      <c r="D35" s="117"/>
      <c r="E35" s="118"/>
      <c r="F35" s="119"/>
      <c r="J35" s="97"/>
    </row>
    <row r="36" spans="1:11" x14ac:dyDescent="0.25">
      <c r="A36" s="32" t="s">
        <v>102</v>
      </c>
      <c r="B36" s="33" t="s">
        <v>366</v>
      </c>
      <c r="C36" s="85" t="s">
        <v>229</v>
      </c>
      <c r="D36" s="87">
        <v>3</v>
      </c>
      <c r="E36" s="34"/>
      <c r="F36" s="35">
        <f t="shared" ref="F36" si="2">+D36*E36</f>
        <v>0</v>
      </c>
      <c r="J36" s="97"/>
    </row>
    <row r="37" spans="1:11" x14ac:dyDescent="0.25">
      <c r="A37" s="32" t="s">
        <v>339</v>
      </c>
      <c r="B37" s="33" t="s">
        <v>367</v>
      </c>
      <c r="C37" s="85" t="s">
        <v>229</v>
      </c>
      <c r="D37" s="87">
        <v>18</v>
      </c>
      <c r="E37" s="34"/>
      <c r="F37" s="35">
        <v>0</v>
      </c>
      <c r="J37" s="97"/>
    </row>
    <row r="38" spans="1:11" x14ac:dyDescent="0.25">
      <c r="A38" s="18" t="s">
        <v>369</v>
      </c>
      <c r="B38" s="19" t="s">
        <v>364</v>
      </c>
      <c r="C38" s="20" t="s">
        <v>104</v>
      </c>
      <c r="D38" s="169">
        <f>121+30</f>
        <v>151</v>
      </c>
      <c r="E38" s="21"/>
      <c r="F38" s="35">
        <v>0</v>
      </c>
      <c r="J38" s="97"/>
    </row>
    <row r="39" spans="1:11" x14ac:dyDescent="0.25">
      <c r="A39" s="18" t="s">
        <v>370</v>
      </c>
      <c r="B39" s="19" t="s">
        <v>365</v>
      </c>
      <c r="C39" s="20" t="s">
        <v>362</v>
      </c>
      <c r="D39" s="76">
        <v>1</v>
      </c>
      <c r="E39" s="21"/>
      <c r="F39" s="35"/>
      <c r="J39" s="97"/>
    </row>
    <row r="40" spans="1:11" x14ac:dyDescent="0.25">
      <c r="A40" s="98">
        <v>9</v>
      </c>
      <c r="B40" s="99" t="s">
        <v>190</v>
      </c>
      <c r="C40" s="100"/>
      <c r="D40" s="101"/>
      <c r="E40" s="102"/>
      <c r="F40" s="103"/>
      <c r="J40">
        <f>1126/400</f>
        <v>2.8149999999999999</v>
      </c>
    </row>
    <row r="41" spans="1:11" x14ac:dyDescent="0.25">
      <c r="A41" s="18" t="s">
        <v>106</v>
      </c>
      <c r="B41" s="19" t="s">
        <v>368</v>
      </c>
      <c r="C41" s="20" t="s">
        <v>187</v>
      </c>
      <c r="D41" s="169">
        <v>125.2</v>
      </c>
      <c r="E41" s="43"/>
      <c r="F41" s="36">
        <f>+E41*D41</f>
        <v>0</v>
      </c>
    </row>
    <row r="42" spans="1:11" x14ac:dyDescent="0.25">
      <c r="A42" s="18" t="s">
        <v>109</v>
      </c>
      <c r="B42" s="33" t="s">
        <v>227</v>
      </c>
      <c r="C42" s="20" t="s">
        <v>362</v>
      </c>
      <c r="D42" s="75">
        <v>1</v>
      </c>
      <c r="E42" s="86"/>
      <c r="F42" s="36">
        <f t="shared" ref="F42" si="3">+E42*D42</f>
        <v>0</v>
      </c>
    </row>
    <row r="43" spans="1:11" x14ac:dyDescent="0.25">
      <c r="A43" s="18" t="s">
        <v>111</v>
      </c>
      <c r="B43" s="33" t="s">
        <v>282</v>
      </c>
      <c r="C43" s="20" t="s">
        <v>362</v>
      </c>
      <c r="D43" s="75">
        <v>1</v>
      </c>
      <c r="E43" s="86"/>
      <c r="F43" s="36">
        <v>0</v>
      </c>
    </row>
    <row r="44" spans="1:11" x14ac:dyDescent="0.25">
      <c r="A44" s="18" t="s">
        <v>371</v>
      </c>
      <c r="B44" s="19" t="s">
        <v>281</v>
      </c>
      <c r="C44" s="20" t="s">
        <v>104</v>
      </c>
      <c r="D44" s="169">
        <f>149.4+85.34+1</f>
        <v>235.74</v>
      </c>
      <c r="E44" s="21"/>
      <c r="F44" s="35">
        <v>0</v>
      </c>
      <c r="J44" s="97"/>
    </row>
    <row r="45" spans="1:11" x14ac:dyDescent="0.25">
      <c r="A45" s="66"/>
      <c r="B45" s="67" t="s">
        <v>180</v>
      </c>
      <c r="C45" s="68"/>
      <c r="D45" s="69"/>
      <c r="E45" s="69"/>
      <c r="F45" s="70">
        <f>SUM(F12:F43)</f>
        <v>0</v>
      </c>
      <c r="K45" s="70" t="e">
        <f>+F45-F21+K21</f>
        <v>#REF!</v>
      </c>
    </row>
    <row r="46" spans="1:11" x14ac:dyDescent="0.25">
      <c r="A46" s="66"/>
      <c r="B46" s="67" t="s">
        <v>181</v>
      </c>
      <c r="C46" s="68"/>
      <c r="D46" s="69"/>
      <c r="E46" s="69"/>
      <c r="F46" s="70">
        <f>0.21*F45</f>
        <v>0</v>
      </c>
    </row>
    <row r="47" spans="1:11" x14ac:dyDescent="0.25">
      <c r="A47" s="66"/>
      <c r="B47" s="67" t="s">
        <v>182</v>
      </c>
      <c r="C47" s="68"/>
      <c r="D47" s="69"/>
      <c r="E47" s="69"/>
      <c r="F47" s="70">
        <f>+F45+F46</f>
        <v>0</v>
      </c>
      <c r="H47">
        <v>0.06</v>
      </c>
      <c r="I47">
        <v>1</v>
      </c>
    </row>
    <row r="48" spans="1:11" x14ac:dyDescent="0.25">
      <c r="H48">
        <v>0.35</v>
      </c>
      <c r="I48">
        <f>+H48*I47/H47</f>
        <v>5.833333333333333</v>
      </c>
    </row>
    <row r="49" spans="9:9" x14ac:dyDescent="0.25">
      <c r="I49">
        <f>46.04+0.12</f>
        <v>46.16</v>
      </c>
    </row>
  </sheetData>
  <mergeCells count="1">
    <mergeCell ref="A8:F8"/>
  </mergeCells>
  <printOptions horizontalCentered="1"/>
  <pageMargins left="0.9055118110236221" right="0.51181102362204722" top="0.94488188976377963" bottom="0.74803149606299213" header="0.31496062992125984" footer="0.31496062992125984"/>
  <pageSetup paperSize="9" scale="65" orientation="portrait" r:id="rId1"/>
  <headerFooter>
    <oddHeader>&amp;R&amp;G</oddHead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2:K49"/>
  <sheetViews>
    <sheetView showGridLines="0" topLeftCell="A23" zoomScaleNormal="100" zoomScaleSheetLayoutView="115" workbookViewId="0">
      <selection activeCell="B24" sqref="B24"/>
    </sheetView>
  </sheetViews>
  <sheetFormatPr baseColWidth="10" defaultRowHeight="15" x14ac:dyDescent="0.25"/>
  <cols>
    <col min="1" max="1" width="11.42578125" customWidth="1"/>
    <col min="2" max="2" width="83.85546875" bestFit="1" customWidth="1"/>
    <col min="3" max="3" width="7.7109375" customWidth="1"/>
    <col min="4" max="4" width="9.28515625" customWidth="1"/>
    <col min="5" max="6" width="10.42578125" customWidth="1"/>
    <col min="7" max="7" width="12.7109375" bestFit="1" customWidth="1"/>
    <col min="11" max="11" width="13" bestFit="1" customWidth="1"/>
  </cols>
  <sheetData>
    <row r="2" spans="1:6" ht="18" customHeight="1" x14ac:dyDescent="0.25"/>
    <row r="4" spans="1:6" ht="36" x14ac:dyDescent="0.25">
      <c r="A4" s="135" t="s">
        <v>183</v>
      </c>
      <c r="B4" s="136" t="s">
        <v>372</v>
      </c>
      <c r="C4" s="3"/>
      <c r="D4" s="3"/>
      <c r="E4" s="2"/>
      <c r="F4" s="2"/>
    </row>
    <row r="5" spans="1:6" ht="18" x14ac:dyDescent="0.25">
      <c r="A5" s="104"/>
      <c r="B5" s="104" t="s">
        <v>273</v>
      </c>
      <c r="C5" s="3"/>
      <c r="D5" s="3"/>
      <c r="E5" s="2"/>
      <c r="F5" s="2"/>
    </row>
    <row r="6" spans="1:6" ht="18" x14ac:dyDescent="0.25">
      <c r="A6" s="1" t="s">
        <v>225</v>
      </c>
      <c r="B6" s="104"/>
      <c r="C6" s="3"/>
      <c r="D6" s="3"/>
      <c r="E6" s="2"/>
      <c r="F6" s="2"/>
    </row>
    <row r="7" spans="1:6" ht="18" x14ac:dyDescent="0.25">
      <c r="A7" s="2"/>
      <c r="B7" s="104" t="s">
        <v>270</v>
      </c>
      <c r="C7" s="3"/>
      <c r="D7" s="3"/>
      <c r="E7" s="2"/>
      <c r="F7" s="2"/>
    </row>
    <row r="8" spans="1:6" ht="20.25" x14ac:dyDescent="0.25">
      <c r="A8" s="258" t="s">
        <v>2</v>
      </c>
      <c r="B8" s="258"/>
      <c r="C8" s="258"/>
      <c r="D8" s="258"/>
      <c r="E8" s="258"/>
      <c r="F8" s="258"/>
    </row>
    <row r="9" spans="1:6" x14ac:dyDescent="0.25">
      <c r="A9" s="2"/>
      <c r="B9" s="2"/>
      <c r="C9" s="3"/>
      <c r="D9" s="3"/>
      <c r="E9" s="2"/>
      <c r="F9" s="2"/>
    </row>
    <row r="10" spans="1:6" ht="25.5" x14ac:dyDescent="0.25">
      <c r="A10" s="4" t="s">
        <v>3</v>
      </c>
      <c r="B10" s="5" t="s">
        <v>4</v>
      </c>
      <c r="C10" s="6" t="s">
        <v>5</v>
      </c>
      <c r="D10" s="7" t="s">
        <v>7</v>
      </c>
      <c r="E10" s="7" t="s">
        <v>6</v>
      </c>
      <c r="F10" s="7" t="s">
        <v>8</v>
      </c>
    </row>
    <row r="11" spans="1:6" x14ac:dyDescent="0.25">
      <c r="A11" s="110">
        <v>1</v>
      </c>
      <c r="B11" s="111" t="s">
        <v>184</v>
      </c>
      <c r="C11" s="112"/>
      <c r="D11" s="111"/>
      <c r="E11" s="111"/>
      <c r="F11" s="113"/>
    </row>
    <row r="12" spans="1:6" x14ac:dyDescent="0.25">
      <c r="A12" s="52" t="s">
        <v>10</v>
      </c>
      <c r="B12" s="108" t="s">
        <v>186</v>
      </c>
      <c r="C12" s="54" t="s">
        <v>188</v>
      </c>
      <c r="D12" s="109">
        <v>1</v>
      </c>
      <c r="E12" s="55"/>
      <c r="F12" s="56">
        <f>+D12*E12</f>
        <v>0</v>
      </c>
    </row>
    <row r="13" spans="1:6" x14ac:dyDescent="0.25">
      <c r="A13" s="18" t="s">
        <v>185</v>
      </c>
      <c r="B13" s="24" t="s">
        <v>211</v>
      </c>
      <c r="C13" s="20" t="s">
        <v>188</v>
      </c>
      <c r="D13" s="72">
        <v>1</v>
      </c>
      <c r="E13" s="26"/>
      <c r="F13" s="27">
        <f>+D13*E13</f>
        <v>0</v>
      </c>
    </row>
    <row r="14" spans="1:6" x14ac:dyDescent="0.25">
      <c r="A14" s="114">
        <v>2</v>
      </c>
      <c r="B14" s="115" t="s">
        <v>201</v>
      </c>
      <c r="C14" s="116"/>
      <c r="D14" s="117"/>
      <c r="E14" s="118"/>
      <c r="F14" s="119"/>
    </row>
    <row r="15" spans="1:6" x14ac:dyDescent="0.25">
      <c r="A15" s="52" t="s">
        <v>18</v>
      </c>
      <c r="B15" s="108" t="s">
        <v>242</v>
      </c>
      <c r="C15" s="20" t="s">
        <v>187</v>
      </c>
      <c r="D15" s="168">
        <f>+D18+D21+D24</f>
        <v>202.77000000000004</v>
      </c>
      <c r="E15" s="81"/>
      <c r="F15" s="36">
        <f>+D15*E15</f>
        <v>0</v>
      </c>
    </row>
    <row r="16" spans="1:6" x14ac:dyDescent="0.25">
      <c r="A16" s="91" t="s">
        <v>24</v>
      </c>
      <c r="B16" s="92" t="s">
        <v>255</v>
      </c>
      <c r="C16" s="25" t="s">
        <v>187</v>
      </c>
      <c r="D16" s="166">
        <f>+D15</f>
        <v>202.77000000000004</v>
      </c>
      <c r="E16" s="133"/>
      <c r="F16" s="27">
        <f>+D16*E16</f>
        <v>0</v>
      </c>
    </row>
    <row r="17" spans="1:11" x14ac:dyDescent="0.25">
      <c r="A17" s="114">
        <v>3</v>
      </c>
      <c r="B17" s="115" t="s">
        <v>192</v>
      </c>
      <c r="C17" s="116"/>
      <c r="D17" s="117"/>
      <c r="E17" s="118"/>
      <c r="F17" s="119"/>
    </row>
    <row r="18" spans="1:11" x14ac:dyDescent="0.25">
      <c r="A18" s="52" t="s">
        <v>31</v>
      </c>
      <c r="B18" s="108" t="s">
        <v>271</v>
      </c>
      <c r="C18" s="20" t="s">
        <v>187</v>
      </c>
      <c r="D18" s="168">
        <v>32.67</v>
      </c>
      <c r="E18" s="81"/>
      <c r="F18" s="36">
        <f>+D18*E18</f>
        <v>0</v>
      </c>
      <c r="I18" t="s">
        <v>205</v>
      </c>
      <c r="J18" t="s">
        <v>206</v>
      </c>
    </row>
    <row r="19" spans="1:11" x14ac:dyDescent="0.25">
      <c r="A19" s="91" t="s">
        <v>35</v>
      </c>
      <c r="B19" s="92" t="s">
        <v>350</v>
      </c>
      <c r="C19" s="20" t="s">
        <v>362</v>
      </c>
      <c r="D19" s="166">
        <v>4</v>
      </c>
      <c r="E19" s="133"/>
      <c r="F19" s="27"/>
    </row>
    <row r="20" spans="1:11" x14ac:dyDescent="0.25">
      <c r="A20" s="114">
        <v>4</v>
      </c>
      <c r="B20" s="115" t="s">
        <v>189</v>
      </c>
      <c r="C20" s="116"/>
      <c r="D20" s="117"/>
      <c r="E20" s="118"/>
      <c r="F20" s="119"/>
    </row>
    <row r="21" spans="1:11" x14ac:dyDescent="0.25">
      <c r="A21" s="32" t="s">
        <v>56</v>
      </c>
      <c r="B21" s="33" t="s">
        <v>207</v>
      </c>
      <c r="C21" s="85" t="s">
        <v>187</v>
      </c>
      <c r="D21" s="161">
        <f>3*40.5</f>
        <v>121.5</v>
      </c>
      <c r="E21" s="34"/>
      <c r="F21" s="35">
        <f t="shared" ref="F21:F29" si="0">+D21*E21</f>
        <v>0</v>
      </c>
      <c r="J21" s="97" t="e">
        <f>+#REF!</f>
        <v>#REF!</v>
      </c>
      <c r="K21" t="e">
        <f>+J21*D21</f>
        <v>#REF!</v>
      </c>
    </row>
    <row r="22" spans="1:11" x14ac:dyDescent="0.25">
      <c r="A22" s="32" t="s">
        <v>61</v>
      </c>
      <c r="B22" s="33" t="s">
        <v>272</v>
      </c>
      <c r="C22" s="85" t="s">
        <v>187</v>
      </c>
      <c r="D22" s="167">
        <f>40.5*1.5*1.2</f>
        <v>72.899999999999991</v>
      </c>
      <c r="E22" s="34"/>
      <c r="F22" s="35">
        <f t="shared" si="0"/>
        <v>0</v>
      </c>
    </row>
    <row r="23" spans="1:11" x14ac:dyDescent="0.25">
      <c r="A23" s="32" t="s">
        <v>67</v>
      </c>
      <c r="B23" s="33" t="s">
        <v>352</v>
      </c>
      <c r="C23" s="85" t="s">
        <v>187</v>
      </c>
      <c r="D23" s="167">
        <f>3*40.5</f>
        <v>121.5</v>
      </c>
      <c r="E23" s="34"/>
      <c r="F23" s="35"/>
    </row>
    <row r="24" spans="1:11" x14ac:dyDescent="0.25">
      <c r="A24" s="32" t="s">
        <v>257</v>
      </c>
      <c r="B24" s="33" t="s">
        <v>353</v>
      </c>
      <c r="C24" s="85" t="s">
        <v>187</v>
      </c>
      <c r="D24" s="167">
        <f>+D23-D22</f>
        <v>48.600000000000009</v>
      </c>
      <c r="E24" s="34"/>
      <c r="F24" s="35"/>
    </row>
    <row r="25" spans="1:11" x14ac:dyDescent="0.25">
      <c r="A25" s="32" t="s">
        <v>280</v>
      </c>
      <c r="B25" s="33" t="s">
        <v>354</v>
      </c>
      <c r="C25" s="85" t="s">
        <v>187</v>
      </c>
      <c r="D25" s="167">
        <f>2*(40.5+3)*0.5</f>
        <v>43.5</v>
      </c>
      <c r="E25" s="34"/>
      <c r="F25" s="35"/>
    </row>
    <row r="26" spans="1:11" x14ac:dyDescent="0.25">
      <c r="A26" s="114">
        <v>5</v>
      </c>
      <c r="B26" s="115" t="s">
        <v>359</v>
      </c>
      <c r="C26" s="116"/>
      <c r="D26" s="117"/>
      <c r="E26" s="118"/>
      <c r="F26" s="119">
        <v>0</v>
      </c>
    </row>
    <row r="27" spans="1:11" ht="25.5" x14ac:dyDescent="0.25">
      <c r="A27" s="18" t="s">
        <v>72</v>
      </c>
      <c r="B27" s="42" t="s">
        <v>355</v>
      </c>
      <c r="C27" s="20" t="s">
        <v>104</v>
      </c>
      <c r="D27" s="169">
        <f>40.5+2*3-1.1</f>
        <v>45.4</v>
      </c>
      <c r="E27" s="21"/>
      <c r="F27" s="35"/>
    </row>
    <row r="28" spans="1:11" s="165" customFormat="1" ht="25.5" x14ac:dyDescent="0.25">
      <c r="A28" s="18" t="s">
        <v>76</v>
      </c>
      <c r="B28" s="42" t="s">
        <v>356</v>
      </c>
      <c r="C28" s="162" t="s">
        <v>104</v>
      </c>
      <c r="D28" s="170">
        <f>12.05*2</f>
        <v>24.1</v>
      </c>
      <c r="E28" s="163"/>
      <c r="F28" s="164"/>
    </row>
    <row r="29" spans="1:11" x14ac:dyDescent="0.25">
      <c r="A29" s="114">
        <v>6</v>
      </c>
      <c r="B29" s="115" t="s">
        <v>358</v>
      </c>
      <c r="C29" s="116"/>
      <c r="D29" s="117"/>
      <c r="E29" s="118"/>
      <c r="F29" s="119">
        <f t="shared" si="0"/>
        <v>0</v>
      </c>
      <c r="H29">
        <f>+G29/D21</f>
        <v>0</v>
      </c>
      <c r="J29">
        <f>1520/400</f>
        <v>3.8</v>
      </c>
    </row>
    <row r="30" spans="1:11" x14ac:dyDescent="0.25">
      <c r="A30" s="18" t="s">
        <v>97</v>
      </c>
      <c r="B30" s="19" t="s">
        <v>351</v>
      </c>
      <c r="C30" s="20" t="s">
        <v>362</v>
      </c>
      <c r="D30" s="76">
        <v>3</v>
      </c>
      <c r="E30" s="21"/>
      <c r="F30" s="35"/>
      <c r="J30" s="97"/>
    </row>
    <row r="31" spans="1:11" x14ac:dyDescent="0.25">
      <c r="A31" s="18" t="s">
        <v>195</v>
      </c>
      <c r="B31" s="19" t="s">
        <v>357</v>
      </c>
      <c r="C31" s="20" t="s">
        <v>362</v>
      </c>
      <c r="D31" s="76">
        <v>3</v>
      </c>
      <c r="E31" s="21"/>
      <c r="F31" s="35"/>
      <c r="J31" s="97"/>
    </row>
    <row r="32" spans="1:11" x14ac:dyDescent="0.25">
      <c r="A32" s="114">
        <v>7</v>
      </c>
      <c r="B32" s="115" t="s">
        <v>360</v>
      </c>
      <c r="C32" s="116"/>
      <c r="D32" s="117"/>
      <c r="E32" s="118"/>
      <c r="F32" s="119">
        <f t="shared" ref="F32" si="1">+D32*E32</f>
        <v>0</v>
      </c>
      <c r="H32">
        <f>+G32/D24</f>
        <v>0</v>
      </c>
      <c r="J32">
        <f>1520/400</f>
        <v>3.8</v>
      </c>
    </row>
    <row r="33" spans="1:11" x14ac:dyDescent="0.25">
      <c r="A33" s="18" t="s">
        <v>99</v>
      </c>
      <c r="B33" s="19" t="s">
        <v>361</v>
      </c>
      <c r="C33" s="20" t="s">
        <v>362</v>
      </c>
      <c r="D33" s="76">
        <v>1</v>
      </c>
      <c r="E33" s="21"/>
      <c r="F33" s="35"/>
      <c r="J33" s="97"/>
    </row>
    <row r="34" spans="1:11" x14ac:dyDescent="0.25">
      <c r="A34" s="18" t="s">
        <v>199</v>
      </c>
      <c r="B34" s="19" t="s">
        <v>363</v>
      </c>
      <c r="C34" s="20" t="s">
        <v>362</v>
      </c>
      <c r="D34" s="76">
        <v>2</v>
      </c>
      <c r="E34" s="21"/>
      <c r="F34" s="35"/>
      <c r="J34" s="97"/>
    </row>
    <row r="35" spans="1:11" x14ac:dyDescent="0.25">
      <c r="A35" s="114">
        <v>8</v>
      </c>
      <c r="B35" s="111" t="s">
        <v>230</v>
      </c>
      <c r="C35" s="116"/>
      <c r="D35" s="117"/>
      <c r="E35" s="118"/>
      <c r="F35" s="119"/>
      <c r="J35" s="97"/>
    </row>
    <row r="36" spans="1:11" x14ac:dyDescent="0.25">
      <c r="A36" s="32" t="s">
        <v>102</v>
      </c>
      <c r="B36" s="33" t="s">
        <v>366</v>
      </c>
      <c r="C36" s="85" t="s">
        <v>229</v>
      </c>
      <c r="D36" s="87">
        <v>9</v>
      </c>
      <c r="E36" s="34"/>
      <c r="F36" s="35">
        <f t="shared" ref="F36" si="2">+D36*E36</f>
        <v>0</v>
      </c>
      <c r="J36" s="97"/>
    </row>
    <row r="37" spans="1:11" x14ac:dyDescent="0.25">
      <c r="A37" s="32" t="s">
        <v>339</v>
      </c>
      <c r="B37" s="33" t="s">
        <v>367</v>
      </c>
      <c r="C37" s="85" t="s">
        <v>229</v>
      </c>
      <c r="D37" s="87">
        <v>18</v>
      </c>
      <c r="E37" s="34"/>
      <c r="F37" s="35">
        <v>0</v>
      </c>
      <c r="J37" s="97"/>
    </row>
    <row r="38" spans="1:11" x14ac:dyDescent="0.25">
      <c r="A38" s="18" t="s">
        <v>369</v>
      </c>
      <c r="B38" s="19" t="s">
        <v>364</v>
      </c>
      <c r="C38" s="20" t="s">
        <v>104</v>
      </c>
      <c r="D38" s="169">
        <f>95.23+30</f>
        <v>125.23</v>
      </c>
      <c r="E38" s="21"/>
      <c r="F38" s="35">
        <v>0</v>
      </c>
      <c r="J38" s="97"/>
    </row>
    <row r="39" spans="1:11" x14ac:dyDescent="0.25">
      <c r="A39" s="18" t="s">
        <v>370</v>
      </c>
      <c r="B39" s="19" t="s">
        <v>365</v>
      </c>
      <c r="C39" s="20" t="s">
        <v>362</v>
      </c>
      <c r="D39" s="76">
        <v>1</v>
      </c>
      <c r="E39" s="21"/>
      <c r="F39" s="35"/>
      <c r="J39" s="97"/>
    </row>
    <row r="40" spans="1:11" x14ac:dyDescent="0.25">
      <c r="A40" s="98">
        <v>9</v>
      </c>
      <c r="B40" s="99" t="s">
        <v>190</v>
      </c>
      <c r="C40" s="100"/>
      <c r="D40" s="101"/>
      <c r="E40" s="102"/>
      <c r="F40" s="103"/>
      <c r="J40">
        <f>1126/400</f>
        <v>2.8149999999999999</v>
      </c>
    </row>
    <row r="41" spans="1:11" x14ac:dyDescent="0.25">
      <c r="A41" s="18" t="s">
        <v>106</v>
      </c>
      <c r="B41" s="19" t="s">
        <v>368</v>
      </c>
      <c r="C41" s="20" t="s">
        <v>187</v>
      </c>
      <c r="D41" s="169">
        <v>81.14</v>
      </c>
      <c r="E41" s="43"/>
      <c r="F41" s="36">
        <f>+E41*D41</f>
        <v>0</v>
      </c>
    </row>
    <row r="42" spans="1:11" x14ac:dyDescent="0.25">
      <c r="A42" s="18" t="s">
        <v>109</v>
      </c>
      <c r="B42" s="33" t="s">
        <v>227</v>
      </c>
      <c r="C42" s="20" t="s">
        <v>362</v>
      </c>
      <c r="D42" s="75">
        <v>1</v>
      </c>
      <c r="E42" s="86"/>
      <c r="F42" s="36">
        <f t="shared" ref="F42" si="3">+E42*D42</f>
        <v>0</v>
      </c>
    </row>
    <row r="43" spans="1:11" x14ac:dyDescent="0.25">
      <c r="A43" s="18" t="s">
        <v>111</v>
      </c>
      <c r="B43" s="33" t="s">
        <v>282</v>
      </c>
      <c r="C43" s="20" t="s">
        <v>362</v>
      </c>
      <c r="D43" s="75">
        <v>1</v>
      </c>
      <c r="E43" s="86"/>
      <c r="F43" s="36">
        <v>0</v>
      </c>
    </row>
    <row r="44" spans="1:11" x14ac:dyDescent="0.25">
      <c r="A44" s="18" t="s">
        <v>371</v>
      </c>
      <c r="B44" s="19" t="s">
        <v>281</v>
      </c>
      <c r="C44" s="20" t="s">
        <v>104</v>
      </c>
      <c r="D44" s="169">
        <v>190</v>
      </c>
      <c r="E44" s="21"/>
      <c r="F44" s="35">
        <v>0</v>
      </c>
      <c r="J44" s="97"/>
    </row>
    <row r="45" spans="1:11" x14ac:dyDescent="0.25">
      <c r="A45" s="66"/>
      <c r="B45" s="67" t="s">
        <v>180</v>
      </c>
      <c r="C45" s="68"/>
      <c r="D45" s="69"/>
      <c r="E45" s="69"/>
      <c r="F45" s="70">
        <f>SUM(F12:F43)</f>
        <v>0</v>
      </c>
      <c r="K45" s="70" t="e">
        <f>+F45-F21+K21</f>
        <v>#REF!</v>
      </c>
    </row>
    <row r="46" spans="1:11" x14ac:dyDescent="0.25">
      <c r="A46" s="66"/>
      <c r="B46" s="67" t="s">
        <v>181</v>
      </c>
      <c r="C46" s="68"/>
      <c r="D46" s="69"/>
      <c r="E46" s="69"/>
      <c r="F46" s="70">
        <f>0.21*F45</f>
        <v>0</v>
      </c>
    </row>
    <row r="47" spans="1:11" x14ac:dyDescent="0.25">
      <c r="A47" s="66"/>
      <c r="B47" s="67" t="s">
        <v>182</v>
      </c>
      <c r="C47" s="68"/>
      <c r="D47" s="69"/>
      <c r="E47" s="69"/>
      <c r="F47" s="70">
        <f>+F45+F46</f>
        <v>0</v>
      </c>
      <c r="H47">
        <v>0.06</v>
      </c>
      <c r="I47">
        <v>1</v>
      </c>
    </row>
    <row r="48" spans="1:11" x14ac:dyDescent="0.25">
      <c r="H48">
        <v>0.35</v>
      </c>
      <c r="I48">
        <f>+H48*I47/H47</f>
        <v>5.833333333333333</v>
      </c>
    </row>
    <row r="49" spans="9:9" x14ac:dyDescent="0.25">
      <c r="I49">
        <f>46.04+0.12</f>
        <v>46.16</v>
      </c>
    </row>
  </sheetData>
  <mergeCells count="1">
    <mergeCell ref="A8:F8"/>
  </mergeCells>
  <printOptions horizontalCentered="1"/>
  <pageMargins left="0.9055118110236221" right="0.51181102362204722" top="0.94488188976377963" bottom="0.74803149606299213" header="0.31496062992125984" footer="0.31496062992125984"/>
  <pageSetup paperSize="9" scale="65" orientation="portrait" r:id="rId1"/>
  <headerFooter>
    <oddHeader>&amp;R&amp;G</oddHead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2:K49"/>
  <sheetViews>
    <sheetView showGridLines="0" topLeftCell="A23" zoomScaleNormal="100" zoomScaleSheetLayoutView="115" workbookViewId="0">
      <selection activeCell="B24" sqref="B24"/>
    </sheetView>
  </sheetViews>
  <sheetFormatPr baseColWidth="10" defaultRowHeight="15" x14ac:dyDescent="0.25"/>
  <cols>
    <col min="1" max="1" width="11.42578125" customWidth="1"/>
    <col min="2" max="2" width="83.85546875" bestFit="1" customWidth="1"/>
    <col min="3" max="3" width="7.7109375" customWidth="1"/>
    <col min="4" max="4" width="9.28515625" customWidth="1"/>
    <col min="5" max="6" width="10.42578125" customWidth="1"/>
    <col min="7" max="7" width="12.7109375" bestFit="1" customWidth="1"/>
    <col min="11" max="11" width="13" bestFit="1" customWidth="1"/>
  </cols>
  <sheetData>
    <row r="2" spans="1:6" ht="18" customHeight="1" x14ac:dyDescent="0.25"/>
    <row r="4" spans="1:6" ht="36" x14ac:dyDescent="0.25">
      <c r="A4" s="135" t="s">
        <v>183</v>
      </c>
      <c r="B4" s="136" t="s">
        <v>372</v>
      </c>
      <c r="C4" s="3"/>
      <c r="D4" s="3"/>
      <c r="E4" s="2"/>
      <c r="F4" s="2"/>
    </row>
    <row r="5" spans="1:6" ht="18" x14ac:dyDescent="0.25">
      <c r="A5" s="104"/>
      <c r="B5" s="104" t="s">
        <v>275</v>
      </c>
      <c r="C5" s="3"/>
      <c r="D5" s="3"/>
      <c r="E5" s="2"/>
      <c r="F5" s="2"/>
    </row>
    <row r="6" spans="1:6" ht="18" x14ac:dyDescent="0.25">
      <c r="A6" s="1" t="s">
        <v>225</v>
      </c>
      <c r="B6" s="104"/>
      <c r="C6" s="3"/>
      <c r="D6" s="3"/>
      <c r="E6" s="2"/>
      <c r="F6" s="2"/>
    </row>
    <row r="7" spans="1:6" ht="18" x14ac:dyDescent="0.25">
      <c r="A7" s="2"/>
      <c r="B7" s="104" t="s">
        <v>270</v>
      </c>
      <c r="C7" s="3"/>
      <c r="D7" s="3"/>
      <c r="E7" s="2"/>
      <c r="F7" s="2"/>
    </row>
    <row r="8" spans="1:6" ht="20.25" x14ac:dyDescent="0.25">
      <c r="A8" s="258" t="s">
        <v>2</v>
      </c>
      <c r="B8" s="258"/>
      <c r="C8" s="258"/>
      <c r="D8" s="258"/>
      <c r="E8" s="258"/>
      <c r="F8" s="258"/>
    </row>
    <row r="9" spans="1:6" x14ac:dyDescent="0.25">
      <c r="A9" s="2"/>
      <c r="B9" s="2"/>
      <c r="C9" s="3"/>
      <c r="D9" s="3"/>
      <c r="E9" s="2"/>
      <c r="F9" s="2"/>
    </row>
    <row r="10" spans="1:6" ht="25.5" x14ac:dyDescent="0.25">
      <c r="A10" s="4" t="s">
        <v>3</v>
      </c>
      <c r="B10" s="5" t="s">
        <v>4</v>
      </c>
      <c r="C10" s="6" t="s">
        <v>5</v>
      </c>
      <c r="D10" s="7" t="s">
        <v>7</v>
      </c>
      <c r="E10" s="7" t="s">
        <v>6</v>
      </c>
      <c r="F10" s="7" t="s">
        <v>8</v>
      </c>
    </row>
    <row r="11" spans="1:6" x14ac:dyDescent="0.25">
      <c r="A11" s="110">
        <v>1</v>
      </c>
      <c r="B11" s="111" t="s">
        <v>184</v>
      </c>
      <c r="C11" s="112"/>
      <c r="D11" s="111"/>
      <c r="E11" s="111"/>
      <c r="F11" s="113"/>
    </row>
    <row r="12" spans="1:6" x14ac:dyDescent="0.25">
      <c r="A12" s="52" t="s">
        <v>10</v>
      </c>
      <c r="B12" s="108" t="s">
        <v>186</v>
      </c>
      <c r="C12" s="54" t="s">
        <v>188</v>
      </c>
      <c r="D12" s="109">
        <v>1</v>
      </c>
      <c r="E12" s="55"/>
      <c r="F12" s="56">
        <f>+D12*E12</f>
        <v>0</v>
      </c>
    </row>
    <row r="13" spans="1:6" x14ac:dyDescent="0.25">
      <c r="A13" s="18" t="s">
        <v>185</v>
      </c>
      <c r="B13" s="24" t="s">
        <v>211</v>
      </c>
      <c r="C13" s="20" t="s">
        <v>188</v>
      </c>
      <c r="D13" s="72">
        <v>1</v>
      </c>
      <c r="E13" s="26"/>
      <c r="F13" s="27">
        <f>+D13*E13</f>
        <v>0</v>
      </c>
    </row>
    <row r="14" spans="1:6" x14ac:dyDescent="0.25">
      <c r="A14" s="114">
        <v>2</v>
      </c>
      <c r="B14" s="115" t="s">
        <v>201</v>
      </c>
      <c r="C14" s="116"/>
      <c r="D14" s="117"/>
      <c r="E14" s="118"/>
      <c r="F14" s="119"/>
    </row>
    <row r="15" spans="1:6" x14ac:dyDescent="0.25">
      <c r="A15" s="52" t="s">
        <v>18</v>
      </c>
      <c r="B15" s="108" t="s">
        <v>242</v>
      </c>
      <c r="C15" s="20" t="s">
        <v>187</v>
      </c>
      <c r="D15" s="168">
        <f>+D18+D21+D24</f>
        <v>202.77000000000004</v>
      </c>
      <c r="E15" s="81"/>
      <c r="F15" s="36">
        <f>+D15*E15</f>
        <v>0</v>
      </c>
    </row>
    <row r="16" spans="1:6" x14ac:dyDescent="0.25">
      <c r="A16" s="91" t="s">
        <v>24</v>
      </c>
      <c r="B16" s="92" t="s">
        <v>255</v>
      </c>
      <c r="C16" s="25" t="s">
        <v>187</v>
      </c>
      <c r="D16" s="166">
        <f>+D15</f>
        <v>202.77000000000004</v>
      </c>
      <c r="E16" s="133"/>
      <c r="F16" s="27">
        <f>+D16*E16</f>
        <v>0</v>
      </c>
    </row>
    <row r="17" spans="1:11" x14ac:dyDescent="0.25">
      <c r="A17" s="114">
        <v>3</v>
      </c>
      <c r="B17" s="115" t="s">
        <v>192</v>
      </c>
      <c r="C17" s="116"/>
      <c r="D17" s="117"/>
      <c r="E17" s="118"/>
      <c r="F17" s="119"/>
    </row>
    <row r="18" spans="1:11" x14ac:dyDescent="0.25">
      <c r="A18" s="52" t="s">
        <v>31</v>
      </c>
      <c r="B18" s="108" t="s">
        <v>271</v>
      </c>
      <c r="C18" s="20" t="s">
        <v>187</v>
      </c>
      <c r="D18" s="168">
        <v>32.67</v>
      </c>
      <c r="E18" s="81"/>
      <c r="F18" s="36">
        <f>+D18*E18</f>
        <v>0</v>
      </c>
      <c r="I18" t="s">
        <v>205</v>
      </c>
      <c r="J18" t="s">
        <v>206</v>
      </c>
    </row>
    <row r="19" spans="1:11" x14ac:dyDescent="0.25">
      <c r="A19" s="91" t="s">
        <v>35</v>
      </c>
      <c r="B19" s="92" t="s">
        <v>350</v>
      </c>
      <c r="C19" s="20" t="s">
        <v>362</v>
      </c>
      <c r="D19" s="166">
        <v>4</v>
      </c>
      <c r="E19" s="133"/>
      <c r="F19" s="27"/>
    </row>
    <row r="20" spans="1:11" x14ac:dyDescent="0.25">
      <c r="A20" s="114">
        <v>4</v>
      </c>
      <c r="B20" s="115" t="s">
        <v>189</v>
      </c>
      <c r="C20" s="116"/>
      <c r="D20" s="117"/>
      <c r="E20" s="118"/>
      <c r="F20" s="119"/>
    </row>
    <row r="21" spans="1:11" x14ac:dyDescent="0.25">
      <c r="A21" s="32" t="s">
        <v>56</v>
      </c>
      <c r="B21" s="33" t="s">
        <v>207</v>
      </c>
      <c r="C21" s="85" t="s">
        <v>187</v>
      </c>
      <c r="D21" s="161">
        <f>3*40.5</f>
        <v>121.5</v>
      </c>
      <c r="E21" s="34"/>
      <c r="F21" s="35">
        <f t="shared" ref="F21:F29" si="0">+D21*E21</f>
        <v>0</v>
      </c>
      <c r="J21" s="97" t="e">
        <f>+#REF!</f>
        <v>#REF!</v>
      </c>
      <c r="K21" t="e">
        <f>+J21*D21</f>
        <v>#REF!</v>
      </c>
    </row>
    <row r="22" spans="1:11" x14ac:dyDescent="0.25">
      <c r="A22" s="32" t="s">
        <v>61</v>
      </c>
      <c r="B22" s="33" t="s">
        <v>272</v>
      </c>
      <c r="C22" s="85" t="s">
        <v>187</v>
      </c>
      <c r="D22" s="167">
        <f>40.5*1.5*1.2</f>
        <v>72.899999999999991</v>
      </c>
      <c r="E22" s="34"/>
      <c r="F22" s="35">
        <f t="shared" si="0"/>
        <v>0</v>
      </c>
    </row>
    <row r="23" spans="1:11" x14ac:dyDescent="0.25">
      <c r="A23" s="32" t="s">
        <v>67</v>
      </c>
      <c r="B23" s="33" t="s">
        <v>352</v>
      </c>
      <c r="C23" s="85" t="s">
        <v>187</v>
      </c>
      <c r="D23" s="167">
        <f>3*40.5</f>
        <v>121.5</v>
      </c>
      <c r="E23" s="34"/>
      <c r="F23" s="35"/>
    </row>
    <row r="24" spans="1:11" x14ac:dyDescent="0.25">
      <c r="A24" s="32" t="s">
        <v>257</v>
      </c>
      <c r="B24" s="33" t="s">
        <v>353</v>
      </c>
      <c r="C24" s="85" t="s">
        <v>187</v>
      </c>
      <c r="D24" s="167">
        <f>+D23-D22</f>
        <v>48.600000000000009</v>
      </c>
      <c r="E24" s="34"/>
      <c r="F24" s="35"/>
    </row>
    <row r="25" spans="1:11" x14ac:dyDescent="0.25">
      <c r="A25" s="32" t="s">
        <v>280</v>
      </c>
      <c r="B25" s="33" t="s">
        <v>354</v>
      </c>
      <c r="C25" s="85" t="s">
        <v>187</v>
      </c>
      <c r="D25" s="167">
        <f>2*(40.5+3)*0.5</f>
        <v>43.5</v>
      </c>
      <c r="E25" s="34"/>
      <c r="F25" s="35"/>
    </row>
    <row r="26" spans="1:11" x14ac:dyDescent="0.25">
      <c r="A26" s="114">
        <v>5</v>
      </c>
      <c r="B26" s="115" t="s">
        <v>359</v>
      </c>
      <c r="C26" s="116"/>
      <c r="D26" s="117"/>
      <c r="E26" s="118"/>
      <c r="F26" s="119">
        <v>0</v>
      </c>
    </row>
    <row r="27" spans="1:11" ht="25.5" x14ac:dyDescent="0.25">
      <c r="A27" s="18" t="s">
        <v>72</v>
      </c>
      <c r="B27" s="42" t="s">
        <v>355</v>
      </c>
      <c r="C27" s="20" t="s">
        <v>104</v>
      </c>
      <c r="D27" s="169">
        <f>40.5+2*3-1.1</f>
        <v>45.4</v>
      </c>
      <c r="E27" s="21"/>
      <c r="F27" s="35"/>
    </row>
    <row r="28" spans="1:11" s="165" customFormat="1" ht="25.5" x14ac:dyDescent="0.25">
      <c r="A28" s="18" t="s">
        <v>76</v>
      </c>
      <c r="B28" s="42" t="s">
        <v>356</v>
      </c>
      <c r="C28" s="162" t="s">
        <v>104</v>
      </c>
      <c r="D28" s="170">
        <f>12.05*2</f>
        <v>24.1</v>
      </c>
      <c r="E28" s="163"/>
      <c r="F28" s="164"/>
    </row>
    <row r="29" spans="1:11" x14ac:dyDescent="0.25">
      <c r="A29" s="114">
        <v>6</v>
      </c>
      <c r="B29" s="115" t="s">
        <v>358</v>
      </c>
      <c r="C29" s="116"/>
      <c r="D29" s="117"/>
      <c r="E29" s="118"/>
      <c r="F29" s="119">
        <f t="shared" si="0"/>
        <v>0</v>
      </c>
      <c r="H29">
        <f>+G29/D21</f>
        <v>0</v>
      </c>
      <c r="J29">
        <f>1520/400</f>
        <v>3.8</v>
      </c>
    </row>
    <row r="30" spans="1:11" x14ac:dyDescent="0.25">
      <c r="A30" s="18" t="s">
        <v>97</v>
      </c>
      <c r="B30" s="19" t="s">
        <v>351</v>
      </c>
      <c r="C30" s="20" t="s">
        <v>362</v>
      </c>
      <c r="D30" s="76">
        <v>3</v>
      </c>
      <c r="E30" s="21"/>
      <c r="F30" s="35"/>
      <c r="J30" s="97"/>
    </row>
    <row r="31" spans="1:11" x14ac:dyDescent="0.25">
      <c r="A31" s="18" t="s">
        <v>195</v>
      </c>
      <c r="B31" s="19" t="s">
        <v>357</v>
      </c>
      <c r="C31" s="20" t="s">
        <v>362</v>
      </c>
      <c r="D31" s="76">
        <v>3</v>
      </c>
      <c r="E31" s="21"/>
      <c r="F31" s="35"/>
      <c r="J31" s="97"/>
    </row>
    <row r="32" spans="1:11" x14ac:dyDescent="0.25">
      <c r="A32" s="114">
        <v>7</v>
      </c>
      <c r="B32" s="115" t="s">
        <v>360</v>
      </c>
      <c r="C32" s="116"/>
      <c r="D32" s="117"/>
      <c r="E32" s="118"/>
      <c r="F32" s="119">
        <f t="shared" ref="F32" si="1">+D32*E32</f>
        <v>0</v>
      </c>
      <c r="H32">
        <f>+G32/D24</f>
        <v>0</v>
      </c>
      <c r="J32">
        <f>1520/400</f>
        <v>3.8</v>
      </c>
    </row>
    <row r="33" spans="1:11" x14ac:dyDescent="0.25">
      <c r="A33" s="18" t="s">
        <v>99</v>
      </c>
      <c r="B33" s="19" t="s">
        <v>361</v>
      </c>
      <c r="C33" s="20" t="s">
        <v>362</v>
      </c>
      <c r="D33" s="76">
        <v>1</v>
      </c>
      <c r="E33" s="21"/>
      <c r="F33" s="35"/>
      <c r="J33" s="97"/>
    </row>
    <row r="34" spans="1:11" x14ac:dyDescent="0.25">
      <c r="A34" s="18" t="s">
        <v>199</v>
      </c>
      <c r="B34" s="19" t="s">
        <v>363</v>
      </c>
      <c r="C34" s="20" t="s">
        <v>362</v>
      </c>
      <c r="D34" s="76">
        <v>2</v>
      </c>
      <c r="E34" s="21"/>
      <c r="F34" s="35"/>
      <c r="J34" s="97"/>
    </row>
    <row r="35" spans="1:11" x14ac:dyDescent="0.25">
      <c r="A35" s="114">
        <v>8</v>
      </c>
      <c r="B35" s="111" t="s">
        <v>230</v>
      </c>
      <c r="C35" s="116"/>
      <c r="D35" s="117"/>
      <c r="E35" s="118"/>
      <c r="F35" s="119"/>
      <c r="J35" s="97"/>
    </row>
    <row r="36" spans="1:11" x14ac:dyDescent="0.25">
      <c r="A36" s="32" t="s">
        <v>102</v>
      </c>
      <c r="B36" s="33" t="s">
        <v>366</v>
      </c>
      <c r="C36" s="85" t="s">
        <v>229</v>
      </c>
      <c r="D36" s="87">
        <v>9</v>
      </c>
      <c r="E36" s="34"/>
      <c r="F36" s="35">
        <f t="shared" ref="F36" si="2">+D36*E36</f>
        <v>0</v>
      </c>
      <c r="J36" s="97"/>
    </row>
    <row r="37" spans="1:11" x14ac:dyDescent="0.25">
      <c r="A37" s="32" t="s">
        <v>339</v>
      </c>
      <c r="B37" s="33" t="s">
        <v>367</v>
      </c>
      <c r="C37" s="85" t="s">
        <v>229</v>
      </c>
      <c r="D37" s="87">
        <v>18</v>
      </c>
      <c r="E37" s="34"/>
      <c r="F37" s="35">
        <v>0</v>
      </c>
      <c r="J37" s="97"/>
    </row>
    <row r="38" spans="1:11" x14ac:dyDescent="0.25">
      <c r="A38" s="18" t="s">
        <v>369</v>
      </c>
      <c r="B38" s="19" t="s">
        <v>364</v>
      </c>
      <c r="C38" s="20" t="s">
        <v>104</v>
      </c>
      <c r="D38" s="169">
        <f>55.9+32.91+30</f>
        <v>118.81</v>
      </c>
      <c r="E38" s="21"/>
      <c r="F38" s="35">
        <v>0</v>
      </c>
      <c r="J38" s="97"/>
    </row>
    <row r="39" spans="1:11" x14ac:dyDescent="0.25">
      <c r="A39" s="18" t="s">
        <v>370</v>
      </c>
      <c r="B39" s="19" t="s">
        <v>365</v>
      </c>
      <c r="C39" s="20" t="s">
        <v>362</v>
      </c>
      <c r="D39" s="76">
        <v>1</v>
      </c>
      <c r="E39" s="21"/>
      <c r="F39" s="35"/>
      <c r="J39" s="97"/>
    </row>
    <row r="40" spans="1:11" x14ac:dyDescent="0.25">
      <c r="A40" s="98">
        <v>9</v>
      </c>
      <c r="B40" s="99" t="s">
        <v>190</v>
      </c>
      <c r="C40" s="100"/>
      <c r="D40" s="101"/>
      <c r="E40" s="102"/>
      <c r="F40" s="103"/>
      <c r="J40">
        <f>1126/400</f>
        <v>2.8149999999999999</v>
      </c>
    </row>
    <row r="41" spans="1:11" x14ac:dyDescent="0.25">
      <c r="A41" s="18" t="s">
        <v>106</v>
      </c>
      <c r="B41" s="19" t="s">
        <v>368</v>
      </c>
      <c r="C41" s="20" t="s">
        <v>187</v>
      </c>
      <c r="D41" s="169">
        <f>21*1.5+37.93</f>
        <v>69.430000000000007</v>
      </c>
      <c r="E41" s="43"/>
      <c r="F41" s="36">
        <f>+E41*D41</f>
        <v>0</v>
      </c>
    </row>
    <row r="42" spans="1:11" x14ac:dyDescent="0.25">
      <c r="A42" s="18" t="s">
        <v>109</v>
      </c>
      <c r="B42" s="33" t="s">
        <v>227</v>
      </c>
      <c r="C42" s="20" t="s">
        <v>362</v>
      </c>
      <c r="D42" s="75">
        <v>1</v>
      </c>
      <c r="E42" s="86"/>
      <c r="F42" s="36">
        <f t="shared" ref="F42" si="3">+E42*D42</f>
        <v>0</v>
      </c>
    </row>
    <row r="43" spans="1:11" x14ac:dyDescent="0.25">
      <c r="A43" s="18" t="s">
        <v>111</v>
      </c>
      <c r="B43" s="33" t="s">
        <v>282</v>
      </c>
      <c r="C43" s="20" t="s">
        <v>362</v>
      </c>
      <c r="D43" s="75">
        <v>1</v>
      </c>
      <c r="E43" s="86"/>
      <c r="F43" s="36">
        <v>0</v>
      </c>
    </row>
    <row r="44" spans="1:11" x14ac:dyDescent="0.25">
      <c r="A44" s="18" t="s">
        <v>371</v>
      </c>
      <c r="B44" s="19" t="s">
        <v>281</v>
      </c>
      <c r="C44" s="20" t="s">
        <v>104</v>
      </c>
      <c r="D44" s="169">
        <f>61.47+17.6*2+4</f>
        <v>100.67</v>
      </c>
      <c r="E44" s="21"/>
      <c r="F44" s="35">
        <v>0</v>
      </c>
      <c r="J44" s="97"/>
    </row>
    <row r="45" spans="1:11" x14ac:dyDescent="0.25">
      <c r="A45" s="66"/>
      <c r="B45" s="67" t="s">
        <v>180</v>
      </c>
      <c r="C45" s="68"/>
      <c r="D45" s="69"/>
      <c r="E45" s="69"/>
      <c r="F45" s="70">
        <f>SUM(F12:F43)</f>
        <v>0</v>
      </c>
      <c r="K45" s="70" t="e">
        <f>+F45-F21+K21</f>
        <v>#REF!</v>
      </c>
    </row>
    <row r="46" spans="1:11" x14ac:dyDescent="0.25">
      <c r="A46" s="66"/>
      <c r="B46" s="67" t="s">
        <v>181</v>
      </c>
      <c r="C46" s="68"/>
      <c r="D46" s="69"/>
      <c r="E46" s="69"/>
      <c r="F46" s="70">
        <f>0.21*F45</f>
        <v>0</v>
      </c>
    </row>
    <row r="47" spans="1:11" x14ac:dyDescent="0.25">
      <c r="A47" s="66"/>
      <c r="B47" s="67" t="s">
        <v>182</v>
      </c>
      <c r="C47" s="68"/>
      <c r="D47" s="69"/>
      <c r="E47" s="69"/>
      <c r="F47" s="70">
        <f>+F45+F46</f>
        <v>0</v>
      </c>
      <c r="H47">
        <v>0.06</v>
      </c>
      <c r="I47">
        <v>1</v>
      </c>
    </row>
    <row r="48" spans="1:11" x14ac:dyDescent="0.25">
      <c r="H48">
        <v>0.35</v>
      </c>
      <c r="I48">
        <f>+H48*I47/H47</f>
        <v>5.833333333333333</v>
      </c>
    </row>
    <row r="49" spans="9:9" x14ac:dyDescent="0.25">
      <c r="I49">
        <f>46.04+0.12</f>
        <v>46.16</v>
      </c>
    </row>
  </sheetData>
  <mergeCells count="1">
    <mergeCell ref="A8:F8"/>
  </mergeCells>
  <printOptions horizontalCentered="1"/>
  <pageMargins left="0.9055118110236221" right="0.51181102362204722" top="0.94488188976377963" bottom="0.74803149606299213" header="0.31496062992125984" footer="0.31496062992125984"/>
  <pageSetup paperSize="9" scale="65" orientation="portrait" r:id="rId1"/>
  <headerFooter>
    <oddHeader>&amp;R&amp;G</oddHead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B3:G25"/>
  <sheetViews>
    <sheetView showGridLines="0" view="pageBreakPreview" topLeftCell="A4" zoomScaleSheetLayoutView="100" workbookViewId="0">
      <selection activeCell="B3" sqref="A3:F25"/>
    </sheetView>
  </sheetViews>
  <sheetFormatPr baseColWidth="10" defaultRowHeight="15" x14ac:dyDescent="0.25"/>
  <cols>
    <col min="2" max="2" width="9.85546875" customWidth="1"/>
    <col min="3" max="3" width="73" customWidth="1"/>
    <col min="4" max="4" width="23.5703125" customWidth="1"/>
  </cols>
  <sheetData>
    <row r="3" spans="2:7" ht="36" x14ac:dyDescent="0.25">
      <c r="B3" s="135" t="s">
        <v>183</v>
      </c>
      <c r="C3" s="137" t="str">
        <f>+'Ap. RUTA NACIONAL 16'!B4</f>
        <v>CONSTRUCCIÓN DE APEADEROS DEL SERVICIO SAENZ PEÑA - CHOROTIS</v>
      </c>
      <c r="D3" s="3"/>
      <c r="E3" s="3"/>
      <c r="F3" s="2"/>
      <c r="G3" s="2"/>
    </row>
    <row r="4" spans="2:7" ht="18" x14ac:dyDescent="0.25">
      <c r="B4" s="104"/>
      <c r="C4" s="104" t="s">
        <v>348</v>
      </c>
      <c r="D4" s="3"/>
      <c r="E4" s="3"/>
      <c r="F4" s="2"/>
      <c r="G4" s="2"/>
    </row>
    <row r="5" spans="2:7" ht="18" x14ac:dyDescent="0.25">
      <c r="B5" s="1" t="s">
        <v>225</v>
      </c>
      <c r="C5" s="104" t="e">
        <f>+#REF!</f>
        <v>#REF!</v>
      </c>
      <c r="D5" s="3"/>
      <c r="E5" s="3"/>
      <c r="F5" s="2"/>
      <c r="G5" s="2"/>
    </row>
    <row r="6" spans="2:7" x14ac:dyDescent="0.25">
      <c r="B6" s="2"/>
      <c r="C6" s="2"/>
      <c r="D6" s="3"/>
      <c r="E6" s="3"/>
      <c r="F6" s="2"/>
      <c r="G6" s="2"/>
    </row>
    <row r="7" spans="2:7" ht="20.25" x14ac:dyDescent="0.25">
      <c r="B7" s="258" t="s">
        <v>248</v>
      </c>
      <c r="C7" s="258"/>
      <c r="D7" s="258"/>
      <c r="E7" s="120"/>
      <c r="F7" s="120"/>
      <c r="G7" s="120"/>
    </row>
    <row r="8" spans="2:7" ht="15.75" thickBot="1" x14ac:dyDescent="0.3">
      <c r="B8" s="2"/>
      <c r="C8" s="2"/>
      <c r="D8" s="3"/>
      <c r="E8" s="3"/>
      <c r="F8" s="2"/>
      <c r="G8" s="2"/>
    </row>
    <row r="9" spans="2:7" x14ac:dyDescent="0.25">
      <c r="B9" s="139" t="s">
        <v>279</v>
      </c>
      <c r="C9" s="140" t="s">
        <v>260</v>
      </c>
      <c r="D9" s="141" t="s">
        <v>244</v>
      </c>
    </row>
    <row r="10" spans="2:7" ht="30" customHeight="1" x14ac:dyDescent="0.25">
      <c r="B10" s="121">
        <v>1</v>
      </c>
      <c r="C10" s="90" t="s">
        <v>276</v>
      </c>
      <c r="D10" s="142">
        <v>0</v>
      </c>
    </row>
    <row r="11" spans="2:7" ht="30" customHeight="1" x14ac:dyDescent="0.25">
      <c r="B11" s="121">
        <v>2</v>
      </c>
      <c r="C11" s="90" t="s">
        <v>277</v>
      </c>
      <c r="D11" s="142">
        <v>0</v>
      </c>
    </row>
    <row r="12" spans="2:7" ht="30" customHeight="1" thickBot="1" x14ac:dyDescent="0.3">
      <c r="B12" s="121">
        <v>3</v>
      </c>
      <c r="C12" s="90" t="s">
        <v>278</v>
      </c>
      <c r="D12" s="142">
        <v>0</v>
      </c>
    </row>
    <row r="13" spans="2:7" ht="21.75" thickBot="1" x14ac:dyDescent="0.4">
      <c r="B13" s="149"/>
      <c r="C13" s="151" t="s">
        <v>349</v>
      </c>
      <c r="D13" s="152">
        <v>0</v>
      </c>
    </row>
    <row r="16" spans="2:7" x14ac:dyDescent="0.25">
      <c r="B16" t="s">
        <v>247</v>
      </c>
    </row>
    <row r="25" spans="4:4" x14ac:dyDescent="0.25">
      <c r="D25" s="131" t="s">
        <v>246</v>
      </c>
    </row>
  </sheetData>
  <mergeCells count="1">
    <mergeCell ref="B7:D7"/>
  </mergeCells>
  <pageMargins left="0.70866141732283472" right="0.70866141732283472" top="0.74803149606299213" bottom="0.74803149606299213" header="0.31496062992125984" footer="0.31496062992125984"/>
  <pageSetup paperSize="9" scale="82" orientation="portrait" r:id="rId1"/>
  <headerFooter>
    <oddHeader>&amp;R&amp;G</oddHeader>
  </headerFooter>
  <colBreaks count="1" manualBreakCount="1">
    <brk id="5" max="1048575" man="1"/>
  </colBreaks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7030A0"/>
  </sheetPr>
  <dimension ref="A2:K107"/>
  <sheetViews>
    <sheetView showGridLines="0" topLeftCell="A4" zoomScaleNormal="100" zoomScaleSheetLayoutView="85" workbookViewId="0">
      <selection activeCell="B3" sqref="A3:F25"/>
    </sheetView>
  </sheetViews>
  <sheetFormatPr baseColWidth="10" defaultRowHeight="15" x14ac:dyDescent="0.25"/>
  <cols>
    <col min="1" max="1" width="11.42578125" customWidth="1"/>
    <col min="2" max="2" width="81.7109375" customWidth="1"/>
    <col min="3" max="3" width="7.7109375" customWidth="1"/>
    <col min="4" max="4" width="9.140625" customWidth="1"/>
    <col min="5" max="6" width="10.42578125" customWidth="1"/>
    <col min="7" max="7" width="12.28515625" style="189" customWidth="1"/>
    <col min="11" max="11" width="13" bestFit="1" customWidth="1"/>
  </cols>
  <sheetData>
    <row r="2" spans="1:7" ht="18" customHeight="1" x14ac:dyDescent="0.25"/>
    <row r="4" spans="1:7" ht="36" customHeight="1" x14ac:dyDescent="0.25">
      <c r="A4" s="135" t="s">
        <v>183</v>
      </c>
      <c r="B4" s="259" t="s">
        <v>372</v>
      </c>
      <c r="C4" s="259"/>
      <c r="D4" s="259"/>
      <c r="E4" s="2"/>
      <c r="F4" s="2"/>
    </row>
    <row r="5" spans="1:7" ht="18" x14ac:dyDescent="0.25">
      <c r="A5" s="104"/>
      <c r="B5" s="200" t="s">
        <v>425</v>
      </c>
      <c r="C5" s="3"/>
      <c r="D5" s="3"/>
      <c r="E5" s="2"/>
      <c r="F5" s="2"/>
    </row>
    <row r="6" spans="1:7" ht="9" customHeight="1" x14ac:dyDescent="0.25">
      <c r="A6" s="1" t="s">
        <v>225</v>
      </c>
      <c r="B6" s="104"/>
      <c r="C6" s="3"/>
      <c r="D6" s="3"/>
      <c r="E6" s="2"/>
      <c r="F6" s="2"/>
    </row>
    <row r="7" spans="1:7" ht="15.75" x14ac:dyDescent="0.25">
      <c r="A7" s="2"/>
      <c r="B7" s="200" t="s">
        <v>270</v>
      </c>
      <c r="C7" s="3"/>
      <c r="D7" s="3"/>
      <c r="E7" s="2"/>
      <c r="F7" s="2"/>
    </row>
    <row r="8" spans="1:7" ht="20.25" x14ac:dyDescent="0.25">
      <c r="A8" s="258" t="s">
        <v>2</v>
      </c>
      <c r="B8" s="258"/>
      <c r="C8" s="258"/>
      <c r="D8" s="258"/>
      <c r="E8" s="258"/>
      <c r="F8" s="258"/>
    </row>
    <row r="9" spans="1:7" x14ac:dyDescent="0.25">
      <c r="A9" s="2"/>
      <c r="B9" s="2"/>
      <c r="C9" s="3"/>
      <c r="D9" s="3"/>
      <c r="E9" s="2"/>
      <c r="F9" s="2"/>
    </row>
    <row r="10" spans="1:7" ht="25.5" x14ac:dyDescent="0.25">
      <c r="A10" s="4" t="s">
        <v>3</v>
      </c>
      <c r="B10" s="5" t="s">
        <v>4</v>
      </c>
      <c r="C10" s="6" t="s">
        <v>5</v>
      </c>
      <c r="D10" s="7" t="s">
        <v>7</v>
      </c>
      <c r="E10" s="7" t="s">
        <v>6</v>
      </c>
      <c r="F10" s="7" t="s">
        <v>8</v>
      </c>
      <c r="G10" s="190" t="s">
        <v>426</v>
      </c>
    </row>
    <row r="11" spans="1:7" hidden="1" x14ac:dyDescent="0.25">
      <c r="A11" s="110">
        <v>1</v>
      </c>
      <c r="B11" s="111" t="s">
        <v>184</v>
      </c>
      <c r="C11" s="112"/>
      <c r="D11" s="111"/>
      <c r="E11" s="111"/>
      <c r="F11" s="113"/>
      <c r="G11" s="191">
        <f>SUM(F12:F13)</f>
        <v>0</v>
      </c>
    </row>
    <row r="12" spans="1:7" hidden="1" x14ac:dyDescent="0.25">
      <c r="A12" s="52" t="s">
        <v>10</v>
      </c>
      <c r="B12" s="108" t="s">
        <v>186</v>
      </c>
      <c r="C12" s="54" t="s">
        <v>188</v>
      </c>
      <c r="D12" s="109">
        <v>1</v>
      </c>
      <c r="E12" s="173">
        <v>0</v>
      </c>
      <c r="F12" s="174">
        <f>+D12*E12</f>
        <v>0</v>
      </c>
      <c r="G12" s="197"/>
    </row>
    <row r="13" spans="1:7" hidden="1" x14ac:dyDescent="0.25">
      <c r="A13" s="18" t="s">
        <v>185</v>
      </c>
      <c r="B13" s="24" t="s">
        <v>211</v>
      </c>
      <c r="C13" s="20" t="s">
        <v>188</v>
      </c>
      <c r="D13" s="72">
        <v>1</v>
      </c>
      <c r="E13" s="175">
        <v>0</v>
      </c>
      <c r="F13" s="176">
        <f>+D13*E13</f>
        <v>0</v>
      </c>
      <c r="G13" s="197"/>
    </row>
    <row r="14" spans="1:7" hidden="1" x14ac:dyDescent="0.25">
      <c r="A14" s="114">
        <v>2</v>
      </c>
      <c r="B14" s="115" t="s">
        <v>201</v>
      </c>
      <c r="C14" s="116"/>
      <c r="D14" s="117"/>
      <c r="E14" s="118"/>
      <c r="F14" s="119"/>
      <c r="G14" s="192">
        <f>SUM(F15:F16)</f>
        <v>0</v>
      </c>
    </row>
    <row r="15" spans="1:7" hidden="1" x14ac:dyDescent="0.25">
      <c r="A15" s="52" t="s">
        <v>18</v>
      </c>
      <c r="B15" s="108" t="s">
        <v>242</v>
      </c>
      <c r="C15" s="20" t="s">
        <v>187</v>
      </c>
      <c r="D15" s="168">
        <f>3*D19+3*D22+3*D25+D42+D72+D100</f>
        <v>784.93499999999995</v>
      </c>
      <c r="E15" s="173">
        <v>0</v>
      </c>
      <c r="F15" s="174">
        <f>+D15*E15</f>
        <v>0</v>
      </c>
      <c r="G15" s="197"/>
    </row>
    <row r="16" spans="1:7" hidden="1" x14ac:dyDescent="0.25">
      <c r="A16" s="91" t="s">
        <v>24</v>
      </c>
      <c r="B16" s="92" t="s">
        <v>255</v>
      </c>
      <c r="C16" s="25" t="s">
        <v>187</v>
      </c>
      <c r="D16" s="166">
        <f>+D15</f>
        <v>784.93499999999995</v>
      </c>
      <c r="E16" s="175">
        <v>0</v>
      </c>
      <c r="F16" s="176">
        <f>+D16*E16</f>
        <v>0</v>
      </c>
      <c r="G16" s="197"/>
    </row>
    <row r="17" spans="1:10" hidden="1" x14ac:dyDescent="0.25">
      <c r="A17" s="171">
        <v>3</v>
      </c>
      <c r="B17" s="172" t="s">
        <v>424</v>
      </c>
      <c r="C17" s="172"/>
      <c r="D17" s="172"/>
      <c r="E17" s="172"/>
      <c r="F17" s="172"/>
      <c r="G17" s="196"/>
    </row>
    <row r="18" spans="1:10" hidden="1" x14ac:dyDescent="0.25">
      <c r="A18" s="114" t="s">
        <v>31</v>
      </c>
      <c r="B18" s="115" t="s">
        <v>192</v>
      </c>
      <c r="C18" s="116"/>
      <c r="D18" s="117"/>
      <c r="E18" s="118"/>
      <c r="F18" s="119"/>
      <c r="G18" s="192">
        <f>SUM(F19:F20)</f>
        <v>0</v>
      </c>
    </row>
    <row r="19" spans="1:10" hidden="1" x14ac:dyDescent="0.25">
      <c r="A19" s="52" t="s">
        <v>33</v>
      </c>
      <c r="B19" s="108" t="s">
        <v>271</v>
      </c>
      <c r="C19" s="20" t="s">
        <v>187</v>
      </c>
      <c r="D19" s="168">
        <v>32.67</v>
      </c>
      <c r="E19" s="173">
        <v>0</v>
      </c>
      <c r="F19" s="174">
        <f>+D19*E19</f>
        <v>0</v>
      </c>
      <c r="G19" s="197"/>
    </row>
    <row r="20" spans="1:10" hidden="1" x14ac:dyDescent="0.25">
      <c r="A20" s="91" t="s">
        <v>374</v>
      </c>
      <c r="B20" s="92" t="s">
        <v>430</v>
      </c>
      <c r="C20" s="20" t="s">
        <v>362</v>
      </c>
      <c r="D20" s="166">
        <v>4</v>
      </c>
      <c r="E20" s="175">
        <v>0</v>
      </c>
      <c r="F20" s="176">
        <v>0</v>
      </c>
      <c r="G20" s="197"/>
    </row>
    <row r="21" spans="1:10" hidden="1" x14ac:dyDescent="0.25">
      <c r="A21" s="114" t="s">
        <v>35</v>
      </c>
      <c r="B21" s="115" t="s">
        <v>189</v>
      </c>
      <c r="C21" s="116"/>
      <c r="D21" s="117"/>
      <c r="E21" s="118"/>
      <c r="F21" s="119"/>
      <c r="G21" s="192">
        <f>SUM(F22:F26)</f>
        <v>0</v>
      </c>
    </row>
    <row r="22" spans="1:10" hidden="1" x14ac:dyDescent="0.25">
      <c r="A22" s="32" t="s">
        <v>375</v>
      </c>
      <c r="B22" s="33" t="s">
        <v>207</v>
      </c>
      <c r="C22" s="85" t="s">
        <v>187</v>
      </c>
      <c r="D22" s="161">
        <f>3*40.5</f>
        <v>121.5</v>
      </c>
      <c r="E22" s="179">
        <v>0</v>
      </c>
      <c r="F22" s="180">
        <f t="shared" ref="F22:F23" si="0">+D22*E22</f>
        <v>0</v>
      </c>
      <c r="G22" s="197"/>
      <c r="J22" s="97"/>
    </row>
    <row r="23" spans="1:10" hidden="1" x14ac:dyDescent="0.25">
      <c r="A23" s="32" t="s">
        <v>37</v>
      </c>
      <c r="B23" s="33" t="s">
        <v>272</v>
      </c>
      <c r="C23" s="85" t="s">
        <v>187</v>
      </c>
      <c r="D23" s="167">
        <f>40.5*1.5*1.2</f>
        <v>72.899999999999991</v>
      </c>
      <c r="E23" s="179">
        <v>0</v>
      </c>
      <c r="F23" s="180">
        <f t="shared" si="0"/>
        <v>0</v>
      </c>
      <c r="G23" s="197"/>
    </row>
    <row r="24" spans="1:10" hidden="1" x14ac:dyDescent="0.25">
      <c r="A24" s="32" t="s">
        <v>376</v>
      </c>
      <c r="B24" s="33" t="s">
        <v>431</v>
      </c>
      <c r="C24" s="85" t="s">
        <v>187</v>
      </c>
      <c r="D24" s="167">
        <f>3*40.5</f>
        <v>121.5</v>
      </c>
      <c r="E24" s="179">
        <v>0</v>
      </c>
      <c r="F24" s="180">
        <v>0</v>
      </c>
      <c r="G24" s="197"/>
    </row>
    <row r="25" spans="1:10" hidden="1" x14ac:dyDescent="0.25">
      <c r="A25" s="32" t="s">
        <v>377</v>
      </c>
      <c r="B25" s="33" t="s">
        <v>432</v>
      </c>
      <c r="C25" s="85" t="s">
        <v>187</v>
      </c>
      <c r="D25" s="167">
        <f>+D24-D23</f>
        <v>48.600000000000009</v>
      </c>
      <c r="E25" s="179">
        <v>0</v>
      </c>
      <c r="F25" s="180">
        <v>0</v>
      </c>
      <c r="G25" s="197"/>
    </row>
    <row r="26" spans="1:10" hidden="1" x14ac:dyDescent="0.25">
      <c r="A26" s="32" t="s">
        <v>378</v>
      </c>
      <c r="B26" s="33" t="s">
        <v>433</v>
      </c>
      <c r="C26" s="85" t="s">
        <v>187</v>
      </c>
      <c r="D26" s="167">
        <f>2*(40.5+3)*0.5</f>
        <v>43.5</v>
      </c>
      <c r="E26" s="181">
        <v>0</v>
      </c>
      <c r="F26" s="176">
        <v>0</v>
      </c>
      <c r="G26" s="197"/>
    </row>
    <row r="27" spans="1:10" hidden="1" x14ac:dyDescent="0.25">
      <c r="A27" s="114" t="s">
        <v>39</v>
      </c>
      <c r="B27" s="115" t="s">
        <v>359</v>
      </c>
      <c r="C27" s="116"/>
      <c r="D27" s="117"/>
      <c r="E27" s="177"/>
      <c r="F27" s="178"/>
      <c r="G27" s="192">
        <f>SUM(F28:F29)</f>
        <v>0</v>
      </c>
    </row>
    <row r="28" spans="1:10" ht="25.5" hidden="1" x14ac:dyDescent="0.25">
      <c r="A28" s="18" t="s">
        <v>41</v>
      </c>
      <c r="B28" s="42" t="s">
        <v>434</v>
      </c>
      <c r="C28" s="20" t="s">
        <v>104</v>
      </c>
      <c r="D28" s="169">
        <f>40.5+2*3-1.1</f>
        <v>45.4</v>
      </c>
      <c r="E28" s="182">
        <v>0</v>
      </c>
      <c r="F28" s="183">
        <v>0</v>
      </c>
      <c r="G28" s="197"/>
    </row>
    <row r="29" spans="1:10" s="165" customFormat="1" ht="25.5" hidden="1" x14ac:dyDescent="0.25">
      <c r="A29" s="18" t="s">
        <v>379</v>
      </c>
      <c r="B29" s="42" t="s">
        <v>356</v>
      </c>
      <c r="C29" s="162" t="s">
        <v>104</v>
      </c>
      <c r="D29" s="170">
        <f>12.05*2</f>
        <v>24.1</v>
      </c>
      <c r="E29" s="184">
        <v>0</v>
      </c>
      <c r="F29" s="185">
        <v>0</v>
      </c>
      <c r="G29" s="198"/>
    </row>
    <row r="30" spans="1:10" hidden="1" x14ac:dyDescent="0.25">
      <c r="A30" s="114" t="s">
        <v>43</v>
      </c>
      <c r="B30" s="115" t="s">
        <v>358</v>
      </c>
      <c r="C30" s="116"/>
      <c r="D30" s="117"/>
      <c r="E30" s="118"/>
      <c r="F30" s="119"/>
      <c r="G30" s="192">
        <f>SUM(F31:F32)</f>
        <v>0</v>
      </c>
    </row>
    <row r="31" spans="1:10" hidden="1" x14ac:dyDescent="0.25">
      <c r="A31" s="18" t="s">
        <v>45</v>
      </c>
      <c r="B31" s="19" t="s">
        <v>435</v>
      </c>
      <c r="C31" s="20" t="s">
        <v>362</v>
      </c>
      <c r="D31" s="76">
        <v>3</v>
      </c>
      <c r="E31" s="182">
        <v>0</v>
      </c>
      <c r="F31" s="183">
        <v>0</v>
      </c>
      <c r="G31" s="197"/>
      <c r="J31" s="97"/>
    </row>
    <row r="32" spans="1:10" hidden="1" x14ac:dyDescent="0.25">
      <c r="A32" s="18" t="s">
        <v>47</v>
      </c>
      <c r="B32" s="19" t="s">
        <v>436</v>
      </c>
      <c r="C32" s="20" t="s">
        <v>362</v>
      </c>
      <c r="D32" s="76">
        <v>3</v>
      </c>
      <c r="E32" s="182">
        <v>0</v>
      </c>
      <c r="F32" s="183">
        <v>0</v>
      </c>
      <c r="G32" s="197"/>
      <c r="J32" s="97"/>
    </row>
    <row r="33" spans="1:10" hidden="1" x14ac:dyDescent="0.25">
      <c r="A33" s="114" t="s">
        <v>51</v>
      </c>
      <c r="B33" s="115" t="s">
        <v>360</v>
      </c>
      <c r="C33" s="116"/>
      <c r="D33" s="117"/>
      <c r="E33" s="118"/>
      <c r="F33" s="119"/>
      <c r="G33" s="192">
        <f>SUM(F34:F35)</f>
        <v>0</v>
      </c>
    </row>
    <row r="34" spans="1:10" hidden="1" x14ac:dyDescent="0.25">
      <c r="A34" s="18" t="s">
        <v>53</v>
      </c>
      <c r="B34" s="19" t="s">
        <v>437</v>
      </c>
      <c r="C34" s="20" t="s">
        <v>362</v>
      </c>
      <c r="D34" s="76">
        <v>1</v>
      </c>
      <c r="E34" s="182">
        <v>0</v>
      </c>
      <c r="F34" s="183">
        <v>0</v>
      </c>
      <c r="G34" s="197"/>
      <c r="J34" s="97"/>
    </row>
    <row r="35" spans="1:10" hidden="1" x14ac:dyDescent="0.25">
      <c r="A35" s="18" t="s">
        <v>380</v>
      </c>
      <c r="B35" s="19" t="s">
        <v>438</v>
      </c>
      <c r="C35" s="20" t="s">
        <v>362</v>
      </c>
      <c r="D35" s="76">
        <v>2</v>
      </c>
      <c r="E35" s="182">
        <v>0</v>
      </c>
      <c r="F35" s="183">
        <v>0</v>
      </c>
      <c r="G35" s="197"/>
      <c r="J35" s="97"/>
    </row>
    <row r="36" spans="1:10" hidden="1" x14ac:dyDescent="0.25">
      <c r="A36" s="114" t="s">
        <v>381</v>
      </c>
      <c r="B36" s="111" t="s">
        <v>230</v>
      </c>
      <c r="C36" s="116"/>
      <c r="D36" s="117"/>
      <c r="E36" s="118"/>
      <c r="F36" s="119"/>
      <c r="G36" s="192">
        <f>SUM(F37:F40)</f>
        <v>0</v>
      </c>
      <c r="J36" s="97"/>
    </row>
    <row r="37" spans="1:10" hidden="1" x14ac:dyDescent="0.25">
      <c r="A37" s="32" t="s">
        <v>382</v>
      </c>
      <c r="B37" s="33" t="s">
        <v>366</v>
      </c>
      <c r="C37" s="85" t="s">
        <v>229</v>
      </c>
      <c r="D37" s="87">
        <v>9</v>
      </c>
      <c r="E37" s="186">
        <v>0</v>
      </c>
      <c r="F37" s="183">
        <f t="shared" ref="F37" si="1">+D37*E37</f>
        <v>0</v>
      </c>
      <c r="G37" s="197"/>
      <c r="J37" s="97"/>
    </row>
    <row r="38" spans="1:10" hidden="1" x14ac:dyDescent="0.25">
      <c r="A38" s="32" t="s">
        <v>383</v>
      </c>
      <c r="B38" s="33" t="s">
        <v>367</v>
      </c>
      <c r="C38" s="85" t="s">
        <v>229</v>
      </c>
      <c r="D38" s="87">
        <v>18</v>
      </c>
      <c r="E38" s="186">
        <v>0</v>
      </c>
      <c r="F38" s="183">
        <v>0</v>
      </c>
      <c r="G38" s="197"/>
      <c r="J38" s="97"/>
    </row>
    <row r="39" spans="1:10" hidden="1" x14ac:dyDescent="0.25">
      <c r="A39" s="32" t="s">
        <v>384</v>
      </c>
      <c r="B39" s="19" t="s">
        <v>439</v>
      </c>
      <c r="C39" s="20" t="s">
        <v>104</v>
      </c>
      <c r="D39" s="169">
        <f>55.9+32.91+30</f>
        <v>118.81</v>
      </c>
      <c r="E39" s="182">
        <v>0</v>
      </c>
      <c r="F39" s="183">
        <v>0</v>
      </c>
      <c r="G39" s="197"/>
      <c r="J39" s="97"/>
    </row>
    <row r="40" spans="1:10" hidden="1" x14ac:dyDescent="0.25">
      <c r="A40" s="32" t="s">
        <v>385</v>
      </c>
      <c r="B40" s="19" t="s">
        <v>365</v>
      </c>
      <c r="C40" s="20" t="s">
        <v>362</v>
      </c>
      <c r="D40" s="76">
        <v>1</v>
      </c>
      <c r="E40" s="182">
        <v>0</v>
      </c>
      <c r="F40" s="183">
        <v>0</v>
      </c>
      <c r="G40" s="197"/>
      <c r="J40" s="97"/>
    </row>
    <row r="41" spans="1:10" hidden="1" x14ac:dyDescent="0.25">
      <c r="A41" s="98" t="s">
        <v>386</v>
      </c>
      <c r="B41" s="99" t="s">
        <v>190</v>
      </c>
      <c r="C41" s="100"/>
      <c r="D41" s="101"/>
      <c r="E41" s="102"/>
      <c r="F41" s="103"/>
      <c r="G41" s="192">
        <f>SUM(F42:F45)</f>
        <v>0</v>
      </c>
    </row>
    <row r="42" spans="1:10" hidden="1" x14ac:dyDescent="0.25">
      <c r="A42" s="18" t="s">
        <v>387</v>
      </c>
      <c r="B42" s="19" t="s">
        <v>368</v>
      </c>
      <c r="C42" s="20" t="s">
        <v>187</v>
      </c>
      <c r="D42" s="169">
        <f>21.99*1.5+39.25</f>
        <v>72.234999999999999</v>
      </c>
      <c r="E42" s="187">
        <v>0</v>
      </c>
      <c r="F42" s="180">
        <f>+E42*D42</f>
        <v>0</v>
      </c>
      <c r="G42" s="197"/>
    </row>
    <row r="43" spans="1:10" hidden="1" x14ac:dyDescent="0.25">
      <c r="A43" s="18" t="s">
        <v>388</v>
      </c>
      <c r="B43" s="33" t="s">
        <v>227</v>
      </c>
      <c r="C43" s="20" t="s">
        <v>362</v>
      </c>
      <c r="D43" s="75">
        <v>1</v>
      </c>
      <c r="E43" s="188">
        <v>0</v>
      </c>
      <c r="F43" s="180">
        <f t="shared" ref="F43" si="2">+E43*D43</f>
        <v>0</v>
      </c>
      <c r="G43" s="197"/>
    </row>
    <row r="44" spans="1:10" hidden="1" x14ac:dyDescent="0.25">
      <c r="A44" s="18" t="s">
        <v>389</v>
      </c>
      <c r="B44" s="33" t="s">
        <v>440</v>
      </c>
      <c r="C44" s="20" t="s">
        <v>362</v>
      </c>
      <c r="D44" s="75">
        <v>1</v>
      </c>
      <c r="E44" s="188">
        <v>0</v>
      </c>
      <c r="F44" s="180">
        <v>0</v>
      </c>
      <c r="G44" s="197"/>
    </row>
    <row r="45" spans="1:10" hidden="1" x14ac:dyDescent="0.25">
      <c r="A45" s="18" t="s">
        <v>390</v>
      </c>
      <c r="B45" s="19" t="s">
        <v>441</v>
      </c>
      <c r="C45" s="20" t="s">
        <v>104</v>
      </c>
      <c r="D45" s="169">
        <f>62.79+17.6*2+4</f>
        <v>101.99000000000001</v>
      </c>
      <c r="E45" s="182">
        <v>0</v>
      </c>
      <c r="F45" s="183">
        <v>0</v>
      </c>
      <c r="G45" s="197"/>
      <c r="J45" s="97"/>
    </row>
    <row r="46" spans="1:10" hidden="1" x14ac:dyDescent="0.25">
      <c r="A46" s="171">
        <v>4</v>
      </c>
      <c r="B46" s="172" t="s">
        <v>427</v>
      </c>
      <c r="C46" s="172"/>
      <c r="D46" s="172"/>
      <c r="E46" s="172"/>
      <c r="F46" s="172"/>
      <c r="G46" s="196"/>
    </row>
    <row r="47" spans="1:10" hidden="1" x14ac:dyDescent="0.25">
      <c r="A47" s="114" t="s">
        <v>56</v>
      </c>
      <c r="B47" s="115" t="s">
        <v>192</v>
      </c>
      <c r="C47" s="116"/>
      <c r="D47" s="117"/>
      <c r="E47" s="118"/>
      <c r="F47" s="119"/>
      <c r="G47" s="192">
        <f>SUM(F48:F49)</f>
        <v>0</v>
      </c>
    </row>
    <row r="48" spans="1:10" hidden="1" x14ac:dyDescent="0.25">
      <c r="A48" s="52" t="s">
        <v>58</v>
      </c>
      <c r="B48" s="108" t="s">
        <v>271</v>
      </c>
      <c r="C48" s="20" t="s">
        <v>187</v>
      </c>
      <c r="D48" s="168">
        <v>32.67</v>
      </c>
      <c r="E48" s="179">
        <v>0</v>
      </c>
      <c r="F48" s="180">
        <f>+D48*E48</f>
        <v>0</v>
      </c>
      <c r="G48" s="197"/>
    </row>
    <row r="49" spans="1:11" hidden="1" x14ac:dyDescent="0.25">
      <c r="A49" s="91" t="s">
        <v>391</v>
      </c>
      <c r="B49" s="92" t="s">
        <v>430</v>
      </c>
      <c r="C49" s="20" t="s">
        <v>362</v>
      </c>
      <c r="D49" s="166">
        <v>4</v>
      </c>
      <c r="E49" s="181">
        <v>0</v>
      </c>
      <c r="F49" s="176">
        <v>0</v>
      </c>
      <c r="G49" s="197"/>
    </row>
    <row r="50" spans="1:11" hidden="1" x14ac:dyDescent="0.25">
      <c r="A50" s="114" t="s">
        <v>61</v>
      </c>
      <c r="B50" s="115" t="s">
        <v>189</v>
      </c>
      <c r="C50" s="116"/>
      <c r="D50" s="117"/>
      <c r="E50" s="118"/>
      <c r="F50" s="119"/>
      <c r="G50" s="192">
        <f>SUM(F51:F55)</f>
        <v>0</v>
      </c>
    </row>
    <row r="51" spans="1:11" hidden="1" x14ac:dyDescent="0.25">
      <c r="A51" s="32" t="s">
        <v>63</v>
      </c>
      <c r="B51" s="33" t="s">
        <v>207</v>
      </c>
      <c r="C51" s="85" t="s">
        <v>187</v>
      </c>
      <c r="D51" s="161">
        <f>3*40.5</f>
        <v>121.5</v>
      </c>
      <c r="E51" s="186">
        <v>0</v>
      </c>
      <c r="F51" s="183">
        <f t="shared" ref="F51:F52" si="3">+D51*E51</f>
        <v>0</v>
      </c>
      <c r="G51" s="197"/>
      <c r="J51" s="97"/>
    </row>
    <row r="52" spans="1:11" hidden="1" x14ac:dyDescent="0.25">
      <c r="A52" s="32" t="s">
        <v>65</v>
      </c>
      <c r="B52" s="33" t="s">
        <v>272</v>
      </c>
      <c r="C52" s="85" t="s">
        <v>187</v>
      </c>
      <c r="D52" s="167">
        <f>40.5*1.5*1.2</f>
        <v>72.899999999999991</v>
      </c>
      <c r="E52" s="186">
        <v>0</v>
      </c>
      <c r="F52" s="183">
        <f t="shared" si="3"/>
        <v>0</v>
      </c>
      <c r="G52" s="197"/>
    </row>
    <row r="53" spans="1:11" hidden="1" x14ac:dyDescent="0.25">
      <c r="A53" s="32" t="s">
        <v>392</v>
      </c>
      <c r="B53" s="33" t="s">
        <v>431</v>
      </c>
      <c r="C53" s="85" t="s">
        <v>187</v>
      </c>
      <c r="D53" s="167">
        <f>3*40.5</f>
        <v>121.5</v>
      </c>
      <c r="E53" s="186">
        <v>0</v>
      </c>
      <c r="F53" s="183">
        <v>0</v>
      </c>
      <c r="G53" s="197"/>
    </row>
    <row r="54" spans="1:11" hidden="1" x14ac:dyDescent="0.25">
      <c r="A54" s="32" t="s">
        <v>393</v>
      </c>
      <c r="B54" s="33" t="s">
        <v>432</v>
      </c>
      <c r="C54" s="85" t="s">
        <v>187</v>
      </c>
      <c r="D54" s="167">
        <f>+D53-D52</f>
        <v>48.600000000000009</v>
      </c>
      <c r="E54" s="186">
        <v>0</v>
      </c>
      <c r="F54" s="183">
        <v>0</v>
      </c>
      <c r="G54" s="197"/>
    </row>
    <row r="55" spans="1:11" hidden="1" x14ac:dyDescent="0.25">
      <c r="A55" s="32" t="s">
        <v>394</v>
      </c>
      <c r="B55" s="33" t="s">
        <v>433</v>
      </c>
      <c r="C55" s="85" t="s">
        <v>187</v>
      </c>
      <c r="D55" s="167">
        <f>2*(40.5+3)*0.5</f>
        <v>43.5</v>
      </c>
      <c r="E55" s="186">
        <v>0</v>
      </c>
      <c r="F55" s="183">
        <v>0</v>
      </c>
      <c r="G55" s="197"/>
    </row>
    <row r="56" spans="1:11" ht="15.75" hidden="1" x14ac:dyDescent="0.25">
      <c r="A56" s="66"/>
      <c r="B56" s="199" t="s">
        <v>428</v>
      </c>
      <c r="C56" s="68"/>
      <c r="D56" s="69"/>
      <c r="E56" s="69"/>
      <c r="F56" s="69"/>
      <c r="G56" s="70">
        <v>0</v>
      </c>
      <c r="K56" s="70"/>
    </row>
    <row r="57" spans="1:11" x14ac:dyDescent="0.25">
      <c r="A57" s="114" t="s">
        <v>67</v>
      </c>
      <c r="B57" s="115" t="s">
        <v>359</v>
      </c>
      <c r="C57" s="116"/>
      <c r="D57" s="117"/>
      <c r="E57" s="118"/>
      <c r="F57" s="119"/>
      <c r="G57" s="192">
        <f>SUM(F58:F59)</f>
        <v>0</v>
      </c>
    </row>
    <row r="58" spans="1:11" ht="25.5" x14ac:dyDescent="0.25">
      <c r="A58" s="18" t="s">
        <v>69</v>
      </c>
      <c r="B58" s="42" t="s">
        <v>434</v>
      </c>
      <c r="C58" s="20" t="s">
        <v>104</v>
      </c>
      <c r="D58" s="169">
        <f>40.5+2*3-1.1</f>
        <v>45.4</v>
      </c>
      <c r="E58" s="182">
        <v>0</v>
      </c>
      <c r="F58" s="183">
        <v>0</v>
      </c>
      <c r="G58" s="197"/>
    </row>
    <row r="59" spans="1:11" s="165" customFormat="1" ht="25.5" x14ac:dyDescent="0.25">
      <c r="A59" s="18" t="s">
        <v>395</v>
      </c>
      <c r="B59" s="42" t="s">
        <v>356</v>
      </c>
      <c r="C59" s="162" t="s">
        <v>104</v>
      </c>
      <c r="D59" s="170">
        <f>12.05*2</f>
        <v>24.1</v>
      </c>
      <c r="E59" s="184">
        <v>0</v>
      </c>
      <c r="F59" s="185">
        <v>0</v>
      </c>
      <c r="G59" s="198"/>
    </row>
    <row r="60" spans="1:11" x14ac:dyDescent="0.25">
      <c r="A60" s="114" t="s">
        <v>257</v>
      </c>
      <c r="B60" s="115" t="s">
        <v>358</v>
      </c>
      <c r="C60" s="116"/>
      <c r="D60" s="117"/>
      <c r="E60" s="118"/>
      <c r="F60" s="119"/>
      <c r="G60" s="192">
        <f>SUM(F61:F62)</f>
        <v>0</v>
      </c>
    </row>
    <row r="61" spans="1:11" x14ac:dyDescent="0.25">
      <c r="A61" s="18" t="s">
        <v>396</v>
      </c>
      <c r="B61" s="19" t="s">
        <v>435</v>
      </c>
      <c r="C61" s="20" t="s">
        <v>362</v>
      </c>
      <c r="D61" s="76">
        <v>3</v>
      </c>
      <c r="E61" s="182">
        <v>0</v>
      </c>
      <c r="F61" s="183">
        <v>0</v>
      </c>
      <c r="G61" s="197"/>
      <c r="J61" s="97"/>
    </row>
    <row r="62" spans="1:11" x14ac:dyDescent="0.25">
      <c r="A62" s="18" t="s">
        <v>397</v>
      </c>
      <c r="B62" s="19" t="s">
        <v>436</v>
      </c>
      <c r="C62" s="20" t="s">
        <v>362</v>
      </c>
      <c r="D62" s="76">
        <v>3</v>
      </c>
      <c r="E62" s="182">
        <v>0</v>
      </c>
      <c r="F62" s="183">
        <v>0</v>
      </c>
      <c r="G62" s="197"/>
      <c r="J62" s="97"/>
    </row>
    <row r="63" spans="1:11" x14ac:dyDescent="0.25">
      <c r="A63" s="114" t="s">
        <v>280</v>
      </c>
      <c r="B63" s="115" t="s">
        <v>360</v>
      </c>
      <c r="C63" s="116"/>
      <c r="D63" s="117"/>
      <c r="E63" s="118"/>
      <c r="F63" s="119"/>
      <c r="G63" s="192">
        <f>SUM(F64:F65)</f>
        <v>0</v>
      </c>
    </row>
    <row r="64" spans="1:11" x14ac:dyDescent="0.25">
      <c r="A64" s="18" t="s">
        <v>398</v>
      </c>
      <c r="B64" s="19" t="s">
        <v>437</v>
      </c>
      <c r="C64" s="20" t="s">
        <v>362</v>
      </c>
      <c r="D64" s="76">
        <v>1</v>
      </c>
      <c r="E64" s="182">
        <v>0</v>
      </c>
      <c r="F64" s="183">
        <v>0</v>
      </c>
      <c r="G64" s="197"/>
      <c r="J64" s="97"/>
    </row>
    <row r="65" spans="1:10" x14ac:dyDescent="0.25">
      <c r="A65" s="18" t="s">
        <v>399</v>
      </c>
      <c r="B65" s="19" t="s">
        <v>438</v>
      </c>
      <c r="C65" s="20" t="s">
        <v>362</v>
      </c>
      <c r="D65" s="76">
        <v>2</v>
      </c>
      <c r="E65" s="182">
        <v>0</v>
      </c>
      <c r="F65" s="183">
        <v>0</v>
      </c>
      <c r="G65" s="197"/>
      <c r="J65" s="97"/>
    </row>
    <row r="66" spans="1:10" x14ac:dyDescent="0.25">
      <c r="A66" s="114" t="s">
        <v>400</v>
      </c>
      <c r="B66" s="111" t="s">
        <v>230</v>
      </c>
      <c r="C66" s="116"/>
      <c r="D66" s="117"/>
      <c r="E66" s="118"/>
      <c r="F66" s="119"/>
      <c r="G66" s="192">
        <f>SUM(F67:F70)</f>
        <v>0</v>
      </c>
      <c r="J66" s="97"/>
    </row>
    <row r="67" spans="1:10" x14ac:dyDescent="0.25">
      <c r="A67" s="32" t="s">
        <v>401</v>
      </c>
      <c r="B67" s="33" t="s">
        <v>366</v>
      </c>
      <c r="C67" s="85" t="s">
        <v>229</v>
      </c>
      <c r="D67" s="87">
        <v>7</v>
      </c>
      <c r="E67" s="186">
        <v>0</v>
      </c>
      <c r="F67" s="183">
        <f t="shared" ref="F67" si="4">+D67*E67</f>
        <v>0</v>
      </c>
      <c r="G67" s="197"/>
      <c r="J67" s="97"/>
    </row>
    <row r="68" spans="1:10" x14ac:dyDescent="0.25">
      <c r="A68" s="32" t="s">
        <v>402</v>
      </c>
      <c r="B68" s="33" t="s">
        <v>367</v>
      </c>
      <c r="C68" s="85" t="s">
        <v>229</v>
      </c>
      <c r="D68" s="87">
        <v>18</v>
      </c>
      <c r="E68" s="186">
        <v>0</v>
      </c>
      <c r="F68" s="183">
        <v>0</v>
      </c>
      <c r="G68" s="197"/>
      <c r="J68" s="97"/>
    </row>
    <row r="69" spans="1:10" x14ac:dyDescent="0.25">
      <c r="A69" s="32" t="s">
        <v>403</v>
      </c>
      <c r="B69" s="19" t="s">
        <v>439</v>
      </c>
      <c r="C69" s="20" t="s">
        <v>104</v>
      </c>
      <c r="D69" s="169">
        <f>48.17+25.62+30</f>
        <v>103.79</v>
      </c>
      <c r="E69" s="182">
        <v>0</v>
      </c>
      <c r="F69" s="183">
        <v>0</v>
      </c>
      <c r="G69" s="197"/>
      <c r="J69" s="97"/>
    </row>
    <row r="70" spans="1:10" x14ac:dyDescent="0.25">
      <c r="A70" s="32" t="s">
        <v>404</v>
      </c>
      <c r="B70" s="19" t="s">
        <v>365</v>
      </c>
      <c r="C70" s="20" t="s">
        <v>362</v>
      </c>
      <c r="D70" s="76">
        <v>1</v>
      </c>
      <c r="E70" s="182">
        <v>0</v>
      </c>
      <c r="F70" s="183">
        <v>0</v>
      </c>
      <c r="G70" s="197"/>
      <c r="J70" s="97"/>
    </row>
    <row r="71" spans="1:10" x14ac:dyDescent="0.25">
      <c r="A71" s="98" t="s">
        <v>210</v>
      </c>
      <c r="B71" s="99" t="s">
        <v>190</v>
      </c>
      <c r="C71" s="100"/>
      <c r="D71" s="101"/>
      <c r="E71" s="102"/>
      <c r="F71" s="103"/>
      <c r="G71" s="192">
        <f>SUM(F72:F74)</f>
        <v>0</v>
      </c>
    </row>
    <row r="72" spans="1:10" x14ac:dyDescent="0.25">
      <c r="A72" s="18" t="s">
        <v>405</v>
      </c>
      <c r="B72" s="19" t="s">
        <v>368</v>
      </c>
      <c r="C72" s="20" t="s">
        <v>187</v>
      </c>
      <c r="D72" s="169">
        <f>39.46</f>
        <v>39.46</v>
      </c>
      <c r="E72" s="187">
        <v>0</v>
      </c>
      <c r="F72" s="180">
        <f>+E72*D72</f>
        <v>0</v>
      </c>
      <c r="G72" s="197"/>
    </row>
    <row r="73" spans="1:10" x14ac:dyDescent="0.25">
      <c r="A73" s="18" t="s">
        <v>406</v>
      </c>
      <c r="B73" s="33" t="s">
        <v>227</v>
      </c>
      <c r="C73" s="20" t="s">
        <v>362</v>
      </c>
      <c r="D73" s="75">
        <v>1</v>
      </c>
      <c r="E73" s="188">
        <v>0</v>
      </c>
      <c r="F73" s="180">
        <f t="shared" ref="F73" si="5">+E73*D73</f>
        <v>0</v>
      </c>
      <c r="G73" s="197"/>
    </row>
    <row r="74" spans="1:10" x14ac:dyDescent="0.25">
      <c r="A74" s="18" t="s">
        <v>407</v>
      </c>
      <c r="B74" s="19" t="s">
        <v>441</v>
      </c>
      <c r="C74" s="20" t="s">
        <v>104</v>
      </c>
      <c r="D74" s="169">
        <f>85+25</f>
        <v>110</v>
      </c>
      <c r="E74" s="182">
        <v>0</v>
      </c>
      <c r="F74" s="183">
        <v>0</v>
      </c>
      <c r="G74" s="197"/>
      <c r="J74" s="97"/>
    </row>
    <row r="75" spans="1:10" x14ac:dyDescent="0.25">
      <c r="A75" s="171">
        <v>5</v>
      </c>
      <c r="B75" s="172" t="s">
        <v>423</v>
      </c>
      <c r="C75" s="172"/>
      <c r="D75" s="172"/>
      <c r="E75" s="172"/>
      <c r="F75" s="172"/>
      <c r="G75" s="196"/>
    </row>
    <row r="76" spans="1:10" x14ac:dyDescent="0.25">
      <c r="A76" s="114" t="s">
        <v>72</v>
      </c>
      <c r="B76" s="115" t="s">
        <v>192</v>
      </c>
      <c r="C76" s="116"/>
      <c r="D76" s="117"/>
      <c r="E76" s="118"/>
      <c r="F76" s="119"/>
      <c r="G76" s="192">
        <f>SUM(F77:F78)</f>
        <v>0</v>
      </c>
    </row>
    <row r="77" spans="1:10" x14ac:dyDescent="0.25">
      <c r="A77" s="52" t="s">
        <v>74</v>
      </c>
      <c r="B77" s="108" t="s">
        <v>271</v>
      </c>
      <c r="C77" s="20" t="s">
        <v>187</v>
      </c>
      <c r="D77" s="168">
        <v>32.67</v>
      </c>
      <c r="E77" s="179">
        <v>0</v>
      </c>
      <c r="F77" s="180">
        <f>+D77*E77</f>
        <v>0</v>
      </c>
      <c r="G77" s="197"/>
    </row>
    <row r="78" spans="1:10" x14ac:dyDescent="0.25">
      <c r="A78" s="91" t="s">
        <v>408</v>
      </c>
      <c r="B78" s="92" t="s">
        <v>430</v>
      </c>
      <c r="C78" s="20" t="s">
        <v>362</v>
      </c>
      <c r="D78" s="166">
        <v>4</v>
      </c>
      <c r="E78" s="181">
        <v>0</v>
      </c>
      <c r="F78" s="176">
        <v>0</v>
      </c>
      <c r="G78" s="197"/>
    </row>
    <row r="79" spans="1:10" x14ac:dyDescent="0.25">
      <c r="A79" s="114" t="s">
        <v>76</v>
      </c>
      <c r="B79" s="115" t="s">
        <v>189</v>
      </c>
      <c r="C79" s="116"/>
      <c r="D79" s="117"/>
      <c r="E79" s="118"/>
      <c r="F79" s="119"/>
      <c r="G79" s="192">
        <f>SUM(F80:F84)</f>
        <v>0</v>
      </c>
    </row>
    <row r="80" spans="1:10" x14ac:dyDescent="0.25">
      <c r="A80" s="32" t="s">
        <v>78</v>
      </c>
      <c r="B80" s="33" t="s">
        <v>207</v>
      </c>
      <c r="C80" s="85" t="s">
        <v>187</v>
      </c>
      <c r="D80" s="161">
        <f>3*40.5</f>
        <v>121.5</v>
      </c>
      <c r="E80" s="186">
        <v>0</v>
      </c>
      <c r="F80" s="183">
        <f t="shared" ref="F80:F81" si="6">+D80*E80</f>
        <v>0</v>
      </c>
      <c r="G80" s="197"/>
      <c r="J80" s="97"/>
    </row>
    <row r="81" spans="1:10" x14ac:dyDescent="0.25">
      <c r="A81" s="32" t="s">
        <v>409</v>
      </c>
      <c r="B81" s="33" t="s">
        <v>272</v>
      </c>
      <c r="C81" s="85" t="s">
        <v>187</v>
      </c>
      <c r="D81" s="167">
        <f>40.5*1.5*1.2</f>
        <v>72.899999999999991</v>
      </c>
      <c r="E81" s="186">
        <v>0</v>
      </c>
      <c r="F81" s="183">
        <f t="shared" si="6"/>
        <v>0</v>
      </c>
      <c r="G81" s="197"/>
    </row>
    <row r="82" spans="1:10" x14ac:dyDescent="0.25">
      <c r="A82" s="32" t="s">
        <v>410</v>
      </c>
      <c r="B82" s="33" t="s">
        <v>431</v>
      </c>
      <c r="C82" s="85" t="s">
        <v>187</v>
      </c>
      <c r="D82" s="167">
        <f>3*40.5</f>
        <v>121.5</v>
      </c>
      <c r="E82" s="186">
        <v>0</v>
      </c>
      <c r="F82" s="183">
        <v>0</v>
      </c>
      <c r="G82" s="197"/>
    </row>
    <row r="83" spans="1:10" x14ac:dyDescent="0.25">
      <c r="A83" s="32" t="s">
        <v>411</v>
      </c>
      <c r="B83" s="33" t="s">
        <v>432</v>
      </c>
      <c r="C83" s="85" t="s">
        <v>187</v>
      </c>
      <c r="D83" s="167">
        <f>+D82-D81</f>
        <v>48.600000000000009</v>
      </c>
      <c r="E83" s="186">
        <v>0</v>
      </c>
      <c r="F83" s="183">
        <v>0</v>
      </c>
      <c r="G83" s="197"/>
    </row>
    <row r="84" spans="1:10" x14ac:dyDescent="0.25">
      <c r="A84" s="32" t="s">
        <v>412</v>
      </c>
      <c r="B84" s="33" t="s">
        <v>433</v>
      </c>
      <c r="C84" s="85" t="s">
        <v>187</v>
      </c>
      <c r="D84" s="167">
        <f>2*(40.5+3)*0.5</f>
        <v>43.5</v>
      </c>
      <c r="E84" s="186">
        <v>0</v>
      </c>
      <c r="F84" s="183">
        <v>0</v>
      </c>
      <c r="G84" s="197"/>
    </row>
    <row r="85" spans="1:10" x14ac:dyDescent="0.25">
      <c r="A85" s="114" t="s">
        <v>80</v>
      </c>
      <c r="B85" s="115" t="s">
        <v>359</v>
      </c>
      <c r="C85" s="116"/>
      <c r="D85" s="117"/>
      <c r="E85" s="118"/>
      <c r="F85" s="119"/>
      <c r="G85" s="192">
        <f>SUM(F86:F87)</f>
        <v>0</v>
      </c>
    </row>
    <row r="86" spans="1:10" ht="25.5" x14ac:dyDescent="0.25">
      <c r="A86" s="18" t="s">
        <v>82</v>
      </c>
      <c r="B86" s="42" t="s">
        <v>434</v>
      </c>
      <c r="C86" s="20" t="s">
        <v>104</v>
      </c>
      <c r="D86" s="169">
        <f>40.5+2*3-1.1</f>
        <v>45.4</v>
      </c>
      <c r="E86" s="182">
        <v>0</v>
      </c>
      <c r="F86" s="183">
        <v>0</v>
      </c>
      <c r="G86" s="197"/>
    </row>
    <row r="87" spans="1:10" s="165" customFormat="1" ht="25.5" x14ac:dyDescent="0.25">
      <c r="A87" s="18" t="s">
        <v>84</v>
      </c>
      <c r="B87" s="42" t="s">
        <v>356</v>
      </c>
      <c r="C87" s="162" t="s">
        <v>104</v>
      </c>
      <c r="D87" s="170">
        <f>12.05*2</f>
        <v>24.1</v>
      </c>
      <c r="E87" s="184">
        <v>0</v>
      </c>
      <c r="F87" s="185">
        <v>0</v>
      </c>
      <c r="G87" s="198"/>
    </row>
    <row r="88" spans="1:10" x14ac:dyDescent="0.25">
      <c r="A88" s="114" t="s">
        <v>86</v>
      </c>
      <c r="B88" s="115" t="s">
        <v>358</v>
      </c>
      <c r="C88" s="116"/>
      <c r="D88" s="117"/>
      <c r="E88" s="118"/>
      <c r="F88" s="119"/>
      <c r="G88" s="192">
        <f>SUM(F89:F90)</f>
        <v>0</v>
      </c>
    </row>
    <row r="89" spans="1:10" x14ac:dyDescent="0.25">
      <c r="A89" s="18" t="s">
        <v>88</v>
      </c>
      <c r="B89" s="19" t="s">
        <v>435</v>
      </c>
      <c r="C89" s="20" t="s">
        <v>362</v>
      </c>
      <c r="D89" s="76">
        <v>3</v>
      </c>
      <c r="E89" s="182">
        <v>0</v>
      </c>
      <c r="F89" s="183">
        <v>0</v>
      </c>
      <c r="G89" s="197"/>
      <c r="J89" s="97"/>
    </row>
    <row r="90" spans="1:10" x14ac:dyDescent="0.25">
      <c r="A90" s="18" t="s">
        <v>90</v>
      </c>
      <c r="B90" s="19" t="s">
        <v>436</v>
      </c>
      <c r="C90" s="20" t="s">
        <v>362</v>
      </c>
      <c r="D90" s="76">
        <v>3</v>
      </c>
      <c r="E90" s="182">
        <v>0</v>
      </c>
      <c r="F90" s="183">
        <v>0</v>
      </c>
      <c r="G90" s="197"/>
      <c r="J90" s="97"/>
    </row>
    <row r="91" spans="1:10" x14ac:dyDescent="0.25">
      <c r="A91" s="114" t="s">
        <v>92</v>
      </c>
      <c r="B91" s="115" t="s">
        <v>360</v>
      </c>
      <c r="C91" s="116"/>
      <c r="D91" s="117"/>
      <c r="E91" s="118"/>
      <c r="F91" s="119"/>
      <c r="G91" s="192">
        <f>SUM(F92:F93)</f>
        <v>0</v>
      </c>
    </row>
    <row r="92" spans="1:10" x14ac:dyDescent="0.25">
      <c r="A92" s="18" t="s">
        <v>94</v>
      </c>
      <c r="B92" s="19" t="s">
        <v>437</v>
      </c>
      <c r="C92" s="20" t="s">
        <v>362</v>
      </c>
      <c r="D92" s="76">
        <v>1</v>
      </c>
      <c r="E92" s="182">
        <v>0</v>
      </c>
      <c r="F92" s="183">
        <v>0</v>
      </c>
      <c r="G92" s="197"/>
      <c r="J92" s="97"/>
    </row>
    <row r="93" spans="1:10" x14ac:dyDescent="0.25">
      <c r="A93" s="18" t="s">
        <v>413</v>
      </c>
      <c r="B93" s="19" t="s">
        <v>438</v>
      </c>
      <c r="C93" s="20" t="s">
        <v>362</v>
      </c>
      <c r="D93" s="76">
        <v>2</v>
      </c>
      <c r="E93" s="182">
        <v>0</v>
      </c>
      <c r="F93" s="183">
        <v>0</v>
      </c>
      <c r="G93" s="197"/>
      <c r="J93" s="97"/>
    </row>
    <row r="94" spans="1:10" x14ac:dyDescent="0.25">
      <c r="A94" s="114" t="s">
        <v>222</v>
      </c>
      <c r="B94" s="111" t="s">
        <v>230</v>
      </c>
      <c r="C94" s="116"/>
      <c r="D94" s="117"/>
      <c r="E94" s="118"/>
      <c r="F94" s="119"/>
      <c r="G94" s="192">
        <f>SUM(F95:F98)</f>
        <v>0</v>
      </c>
      <c r="J94" s="97"/>
    </row>
    <row r="95" spans="1:10" x14ac:dyDescent="0.25">
      <c r="A95" s="32" t="s">
        <v>414</v>
      </c>
      <c r="B95" s="33" t="s">
        <v>366</v>
      </c>
      <c r="C95" s="85" t="s">
        <v>229</v>
      </c>
      <c r="D95" s="87">
        <v>8</v>
      </c>
      <c r="E95" s="186">
        <v>0</v>
      </c>
      <c r="F95" s="183">
        <f t="shared" ref="F95" si="7">+D95*E95</f>
        <v>0</v>
      </c>
      <c r="G95" s="197"/>
      <c r="J95" s="97"/>
    </row>
    <row r="96" spans="1:10" x14ac:dyDescent="0.25">
      <c r="A96" s="32" t="s">
        <v>415</v>
      </c>
      <c r="B96" s="33" t="s">
        <v>367</v>
      </c>
      <c r="C96" s="85" t="s">
        <v>229</v>
      </c>
      <c r="D96" s="87">
        <v>18</v>
      </c>
      <c r="E96" s="186">
        <v>0</v>
      </c>
      <c r="F96" s="183">
        <v>0</v>
      </c>
      <c r="G96" s="197"/>
      <c r="J96" s="97"/>
    </row>
    <row r="97" spans="1:11" x14ac:dyDescent="0.25">
      <c r="A97" s="32" t="s">
        <v>416</v>
      </c>
      <c r="B97" s="19" t="s">
        <v>439</v>
      </c>
      <c r="C97" s="20" t="s">
        <v>104</v>
      </c>
      <c r="D97" s="169">
        <f>82+30</f>
        <v>112</v>
      </c>
      <c r="E97" s="182">
        <v>0</v>
      </c>
      <c r="F97" s="183">
        <v>0</v>
      </c>
      <c r="G97" s="197"/>
      <c r="J97" s="97"/>
    </row>
    <row r="98" spans="1:11" x14ac:dyDescent="0.25">
      <c r="A98" s="32" t="s">
        <v>417</v>
      </c>
      <c r="B98" s="19" t="s">
        <v>365</v>
      </c>
      <c r="C98" s="20" t="s">
        <v>362</v>
      </c>
      <c r="D98" s="76">
        <v>1</v>
      </c>
      <c r="E98" s="182">
        <v>0</v>
      </c>
      <c r="F98" s="183">
        <v>0</v>
      </c>
      <c r="G98" s="197"/>
      <c r="J98" s="97"/>
    </row>
    <row r="99" spans="1:11" x14ac:dyDescent="0.25">
      <c r="A99" s="98" t="s">
        <v>418</v>
      </c>
      <c r="B99" s="99" t="s">
        <v>190</v>
      </c>
      <c r="C99" s="100"/>
      <c r="D99" s="101"/>
      <c r="E99" s="102"/>
      <c r="F99" s="103"/>
      <c r="G99" s="192">
        <f>SUM(F100:F103)</f>
        <v>0</v>
      </c>
    </row>
    <row r="100" spans="1:11" x14ac:dyDescent="0.25">
      <c r="A100" s="18" t="s">
        <v>419</v>
      </c>
      <c r="B100" s="19" t="s">
        <v>368</v>
      </c>
      <c r="C100" s="20" t="s">
        <v>187</v>
      </c>
      <c r="D100" s="169">
        <v>64.930000000000007</v>
      </c>
      <c r="E100" s="187">
        <v>0</v>
      </c>
      <c r="F100" s="180">
        <f>+E100*D100</f>
        <v>0</v>
      </c>
      <c r="G100" s="197"/>
    </row>
    <row r="101" spans="1:11" x14ac:dyDescent="0.25">
      <c r="A101" s="18" t="s">
        <v>420</v>
      </c>
      <c r="B101" s="33" t="s">
        <v>227</v>
      </c>
      <c r="C101" s="20" t="s">
        <v>362</v>
      </c>
      <c r="D101" s="75">
        <v>1</v>
      </c>
      <c r="E101" s="188">
        <v>0</v>
      </c>
      <c r="F101" s="180">
        <f t="shared" ref="F101" si="8">+E101*D101</f>
        <v>0</v>
      </c>
      <c r="G101" s="197"/>
    </row>
    <row r="102" spans="1:11" x14ac:dyDescent="0.25">
      <c r="A102" s="18" t="s">
        <v>421</v>
      </c>
      <c r="B102" s="33" t="s">
        <v>440</v>
      </c>
      <c r="C102" s="20" t="s">
        <v>362</v>
      </c>
      <c r="D102" s="75">
        <v>1</v>
      </c>
      <c r="E102" s="188">
        <v>0</v>
      </c>
      <c r="F102" s="180">
        <v>0</v>
      </c>
      <c r="G102" s="197"/>
    </row>
    <row r="103" spans="1:11" x14ac:dyDescent="0.25">
      <c r="A103" s="18" t="s">
        <v>422</v>
      </c>
      <c r="B103" s="19" t="s">
        <v>441</v>
      </c>
      <c r="C103" s="20" t="s">
        <v>104</v>
      </c>
      <c r="D103" s="169">
        <v>46</v>
      </c>
      <c r="E103" s="182">
        <v>0</v>
      </c>
      <c r="F103" s="183">
        <v>0</v>
      </c>
      <c r="G103" s="197"/>
      <c r="J103" s="97"/>
    </row>
    <row r="104" spans="1:11" ht="15.75" x14ac:dyDescent="0.25">
      <c r="A104" s="66"/>
      <c r="B104" s="199" t="s">
        <v>429</v>
      </c>
      <c r="C104" s="68"/>
      <c r="D104" s="69"/>
      <c r="E104" s="69"/>
      <c r="F104" s="69"/>
      <c r="G104" s="70">
        <v>0</v>
      </c>
      <c r="K104" s="70"/>
    </row>
    <row r="105" spans="1:11" ht="15.75" x14ac:dyDescent="0.25">
      <c r="A105" s="66"/>
      <c r="B105" s="199" t="s">
        <v>178</v>
      </c>
      <c r="C105" s="68"/>
      <c r="D105" s="69"/>
      <c r="E105" s="69"/>
      <c r="F105" s="69"/>
      <c r="G105" s="70">
        <f>SUM(F12:F44)</f>
        <v>0</v>
      </c>
      <c r="K105" s="70"/>
    </row>
    <row r="106" spans="1:11" ht="15.75" x14ac:dyDescent="0.25">
      <c r="A106" s="66"/>
      <c r="B106" s="199" t="s">
        <v>181</v>
      </c>
      <c r="C106" s="68"/>
      <c r="D106" s="69"/>
      <c r="E106" s="69"/>
      <c r="F106" s="69"/>
      <c r="G106" s="70">
        <f>0.21*G105</f>
        <v>0</v>
      </c>
    </row>
    <row r="107" spans="1:11" ht="15.75" x14ac:dyDescent="0.25">
      <c r="A107" s="66"/>
      <c r="B107" s="199" t="s">
        <v>182</v>
      </c>
      <c r="C107" s="68"/>
      <c r="D107" s="69"/>
      <c r="E107" s="69"/>
      <c r="F107" s="69"/>
      <c r="G107" s="70">
        <f>+G105+G106</f>
        <v>0</v>
      </c>
    </row>
  </sheetData>
  <mergeCells count="2">
    <mergeCell ref="B4:D4"/>
    <mergeCell ref="A8:F8"/>
  </mergeCells>
  <printOptions horizontalCentered="1"/>
  <pageMargins left="0.9055118110236221" right="0.51181102362204722" top="0.94488188976377963" bottom="0.74803149606299213" header="0.31496062992125984" footer="0.31496062992125984"/>
  <pageSetup paperSize="9" scale="58" orientation="portrait" r:id="rId1"/>
  <headerFooter>
    <oddHeader>&amp;R&amp;G</oddHeader>
  </headerFooter>
  <rowBreaks count="1" manualBreakCount="1">
    <brk id="56" max="6" man="1"/>
  </rowBreaks>
  <drawing r:id="rId2"/>
  <legacyDrawing r:id="rId3"/>
  <legacyDrawingHF r:id="rId4"/>
  <oleObjects>
    <mc:AlternateContent xmlns:mc="http://schemas.openxmlformats.org/markup-compatibility/2006">
      <mc:Choice Requires="x14">
        <oleObject progId="PBrush" shapeId="56321" r:id="rId5">
          <objectPr defaultSize="0" autoPict="0" r:id="rId6">
            <anchor moveWithCells="1" sizeWithCells="1">
              <from>
                <xdr:col>4</xdr:col>
                <xdr:colOff>600075</xdr:colOff>
                <xdr:row>4</xdr:row>
                <xdr:rowOff>123825</xdr:rowOff>
              </from>
              <to>
                <xdr:col>6</xdr:col>
                <xdr:colOff>666750</xdr:colOff>
                <xdr:row>6</xdr:row>
                <xdr:rowOff>85725</xdr:rowOff>
              </to>
            </anchor>
          </objectPr>
        </oleObject>
      </mc:Choice>
      <mc:Fallback>
        <oleObject progId="PBrush" shapeId="56321" r:id="rId5"/>
      </mc:Fallback>
    </mc:AlternateContent>
  </oleObjec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7030A0"/>
  </sheetPr>
  <dimension ref="A2:I50"/>
  <sheetViews>
    <sheetView showGridLines="0" tabSelected="1" zoomScaleNormal="100" zoomScaleSheetLayoutView="85" workbookViewId="0">
      <selection activeCell="B4" sqref="B4:D4"/>
    </sheetView>
  </sheetViews>
  <sheetFormatPr baseColWidth="10" defaultRowHeight="15" x14ac:dyDescent="0.25"/>
  <cols>
    <col min="1" max="1" width="11.42578125" customWidth="1"/>
    <col min="2" max="2" width="80.7109375" customWidth="1"/>
    <col min="3" max="3" width="8.42578125" bestFit="1" customWidth="1"/>
    <col min="4" max="4" width="9.28515625" customWidth="1"/>
    <col min="5" max="5" width="12.85546875" style="189" bestFit="1" customWidth="1"/>
    <col min="6" max="6" width="10.42578125" style="206" hidden="1" customWidth="1"/>
    <col min="7" max="7" width="14.42578125" style="189" bestFit="1" customWidth="1"/>
    <col min="8" max="8" width="14.85546875" style="189" customWidth="1"/>
  </cols>
  <sheetData>
    <row r="2" spans="1:9" ht="18" customHeight="1" x14ac:dyDescent="0.25"/>
    <row r="4" spans="1:9" ht="36" customHeight="1" x14ac:dyDescent="0.25">
      <c r="A4" s="135" t="s">
        <v>183</v>
      </c>
      <c r="B4" s="259" t="s">
        <v>469</v>
      </c>
      <c r="C4" s="259"/>
      <c r="D4" s="259"/>
      <c r="E4" s="193"/>
      <c r="F4" s="207"/>
      <c r="G4" s="193"/>
    </row>
    <row r="5" spans="1:9" ht="18" x14ac:dyDescent="0.25">
      <c r="A5" s="104"/>
      <c r="B5" s="200" t="s">
        <v>464</v>
      </c>
      <c r="C5" s="3"/>
      <c r="D5" s="3"/>
      <c r="E5" s="193"/>
      <c r="F5" s="207"/>
      <c r="G5" s="193"/>
    </row>
    <row r="6" spans="1:9" ht="6" customHeight="1" x14ac:dyDescent="0.25">
      <c r="A6" s="1" t="s">
        <v>225</v>
      </c>
      <c r="B6" s="104"/>
      <c r="C6" s="3"/>
      <c r="D6" s="3"/>
      <c r="E6" s="193"/>
      <c r="F6" s="207"/>
      <c r="G6" s="193"/>
    </row>
    <row r="7" spans="1:9" x14ac:dyDescent="0.25">
      <c r="A7" s="2"/>
      <c r="C7" s="3"/>
      <c r="D7" s="3"/>
      <c r="E7" s="193"/>
      <c r="F7" s="207"/>
      <c r="G7" s="193"/>
    </row>
    <row r="8" spans="1:9" ht="5.25" customHeight="1" x14ac:dyDescent="0.25">
      <c r="A8" s="2"/>
      <c r="B8" s="104"/>
      <c r="C8" s="3"/>
      <c r="D8" s="3"/>
      <c r="E8" s="193"/>
      <c r="F8" s="207"/>
      <c r="G8" s="193"/>
    </row>
    <row r="9" spans="1:9" ht="20.25" x14ac:dyDescent="0.25">
      <c r="A9" s="258" t="s">
        <v>2</v>
      </c>
      <c r="B9" s="258"/>
      <c r="C9" s="258"/>
      <c r="D9" s="258"/>
      <c r="E9" s="258"/>
      <c r="F9" s="258"/>
      <c r="G9" s="258"/>
    </row>
    <row r="10" spans="1:9" ht="15.75" thickBot="1" x14ac:dyDescent="0.3">
      <c r="A10" s="2"/>
      <c r="B10" s="2"/>
      <c r="C10" s="3"/>
      <c r="D10" s="3"/>
      <c r="E10" s="193"/>
      <c r="F10" s="207"/>
      <c r="G10" s="193"/>
    </row>
    <row r="11" spans="1:9" ht="38.25" x14ac:dyDescent="0.25">
      <c r="A11" s="138" t="s">
        <v>442</v>
      </c>
      <c r="B11" s="140" t="s">
        <v>4</v>
      </c>
      <c r="C11" s="223" t="s">
        <v>5</v>
      </c>
      <c r="D11" s="224" t="s">
        <v>7</v>
      </c>
      <c r="E11" s="225" t="s">
        <v>6</v>
      </c>
      <c r="F11" s="243" t="s">
        <v>450</v>
      </c>
      <c r="G11" s="225" t="s">
        <v>8</v>
      </c>
      <c r="H11" s="226" t="s">
        <v>426</v>
      </c>
    </row>
    <row r="12" spans="1:9" x14ac:dyDescent="0.25">
      <c r="A12" s="227">
        <v>1</v>
      </c>
      <c r="B12" s="111" t="s">
        <v>184</v>
      </c>
      <c r="C12" s="112"/>
      <c r="D12" s="111"/>
      <c r="E12" s="194"/>
      <c r="F12" s="208"/>
      <c r="G12" s="191"/>
      <c r="H12" s="228">
        <f>SUM(G13:G14)</f>
        <v>0</v>
      </c>
    </row>
    <row r="13" spans="1:9" x14ac:dyDescent="0.25">
      <c r="A13" s="229" t="s">
        <v>10</v>
      </c>
      <c r="B13" s="108" t="s">
        <v>186</v>
      </c>
      <c r="C13" s="54" t="s">
        <v>451</v>
      </c>
      <c r="D13" s="109">
        <v>1</v>
      </c>
      <c r="E13" s="204"/>
      <c r="F13" s="244"/>
      <c r="G13" s="211"/>
      <c r="H13" s="253"/>
      <c r="I13" s="213"/>
    </row>
    <row r="14" spans="1:9" x14ac:dyDescent="0.25">
      <c r="A14" s="230" t="s">
        <v>185</v>
      </c>
      <c r="B14" s="24" t="s">
        <v>211</v>
      </c>
      <c r="C14" s="20" t="s">
        <v>451</v>
      </c>
      <c r="D14" s="72">
        <v>1</v>
      </c>
      <c r="E14" s="204"/>
      <c r="F14" s="244"/>
      <c r="G14" s="211"/>
      <c r="H14" s="254"/>
      <c r="I14" s="213"/>
    </row>
    <row r="15" spans="1:9" x14ac:dyDescent="0.25">
      <c r="A15" s="231">
        <v>2</v>
      </c>
      <c r="B15" s="115" t="s">
        <v>201</v>
      </c>
      <c r="C15" s="116"/>
      <c r="D15" s="117"/>
      <c r="E15" s="195"/>
      <c r="F15" s="245"/>
      <c r="G15" s="192"/>
      <c r="H15" s="232">
        <f>SUM(G16:G17)</f>
        <v>0</v>
      </c>
    </row>
    <row r="16" spans="1:9" x14ac:dyDescent="0.25">
      <c r="A16" s="229" t="s">
        <v>18</v>
      </c>
      <c r="B16" s="108" t="s">
        <v>242</v>
      </c>
      <c r="C16" s="20" t="s">
        <v>451</v>
      </c>
      <c r="D16" s="168">
        <v>1</v>
      </c>
      <c r="E16" s="210"/>
      <c r="F16" s="246"/>
      <c r="G16" s="211"/>
      <c r="H16" s="253"/>
      <c r="I16" s="213"/>
    </row>
    <row r="17" spans="1:9" x14ac:dyDescent="0.25">
      <c r="A17" s="233" t="s">
        <v>24</v>
      </c>
      <c r="B17" s="92" t="s">
        <v>255</v>
      </c>
      <c r="C17" s="25" t="s">
        <v>451</v>
      </c>
      <c r="D17" s="166">
        <f>+D16</f>
        <v>1</v>
      </c>
      <c r="E17" s="204"/>
      <c r="F17" s="244"/>
      <c r="G17" s="211"/>
      <c r="H17" s="254"/>
      <c r="I17" s="213"/>
    </row>
    <row r="18" spans="1:9" x14ac:dyDescent="0.25">
      <c r="A18" s="231">
        <v>3</v>
      </c>
      <c r="B18" s="115" t="s">
        <v>452</v>
      </c>
      <c r="C18" s="116"/>
      <c r="D18" s="117"/>
      <c r="E18" s="195"/>
      <c r="F18" s="245"/>
      <c r="G18" s="192"/>
      <c r="H18" s="232">
        <f>SUM(G19:G23)</f>
        <v>0</v>
      </c>
    </row>
    <row r="19" spans="1:9" x14ac:dyDescent="0.25">
      <c r="A19" s="234" t="s">
        <v>31</v>
      </c>
      <c r="B19" s="33" t="s">
        <v>463</v>
      </c>
      <c r="C19" s="85" t="s">
        <v>362</v>
      </c>
      <c r="D19" s="161">
        <v>1</v>
      </c>
      <c r="E19" s="201"/>
      <c r="F19" s="247"/>
      <c r="G19" s="202"/>
      <c r="H19" s="203"/>
    </row>
    <row r="20" spans="1:9" x14ac:dyDescent="0.25">
      <c r="A20" s="234" t="s">
        <v>35</v>
      </c>
      <c r="B20" s="33" t="s">
        <v>453</v>
      </c>
      <c r="C20" s="85" t="s">
        <v>461</v>
      </c>
      <c r="D20" s="167">
        <f>12*12</f>
        <v>144</v>
      </c>
      <c r="E20" s="201"/>
      <c r="F20" s="247"/>
      <c r="G20" s="202"/>
      <c r="H20" s="203"/>
    </row>
    <row r="21" spans="1:9" x14ac:dyDescent="0.25">
      <c r="A21" s="231">
        <v>4</v>
      </c>
      <c r="B21" s="115" t="s">
        <v>465</v>
      </c>
      <c r="C21" s="116"/>
      <c r="D21" s="117"/>
      <c r="E21" s="195"/>
      <c r="F21" s="245"/>
      <c r="G21" s="192"/>
      <c r="H21" s="232">
        <f>SUM(G22:G26)</f>
        <v>0</v>
      </c>
    </row>
    <row r="22" spans="1:9" x14ac:dyDescent="0.25">
      <c r="A22" s="234" t="s">
        <v>56</v>
      </c>
      <c r="B22" s="251" t="s">
        <v>454</v>
      </c>
      <c r="C22" s="85" t="s">
        <v>461</v>
      </c>
      <c r="D22" s="167">
        <f>+D20</f>
        <v>144</v>
      </c>
      <c r="E22" s="201"/>
      <c r="F22" s="247"/>
      <c r="G22" s="202"/>
      <c r="H22" s="203"/>
    </row>
    <row r="23" spans="1:9" x14ac:dyDescent="0.25">
      <c r="A23" s="234" t="s">
        <v>61</v>
      </c>
      <c r="B23" s="251" t="s">
        <v>468</v>
      </c>
      <c r="C23" s="20" t="s">
        <v>461</v>
      </c>
      <c r="D23" s="168">
        <f>4*12</f>
        <v>48</v>
      </c>
      <c r="E23" s="204"/>
      <c r="F23" s="247"/>
      <c r="G23" s="202"/>
      <c r="H23" s="212"/>
    </row>
    <row r="24" spans="1:9" x14ac:dyDescent="0.25">
      <c r="A24" s="234" t="s">
        <v>67</v>
      </c>
      <c r="B24" s="92" t="s">
        <v>466</v>
      </c>
      <c r="C24" s="256" t="s">
        <v>467</v>
      </c>
      <c r="D24" s="257">
        <f>4*12*2*0.35</f>
        <v>33.599999999999994</v>
      </c>
      <c r="E24" s="204"/>
      <c r="F24" s="247"/>
      <c r="G24" s="202"/>
      <c r="H24" s="255"/>
    </row>
    <row r="25" spans="1:9" x14ac:dyDescent="0.25">
      <c r="A25" s="231">
        <v>5</v>
      </c>
      <c r="B25" s="115" t="s">
        <v>455</v>
      </c>
      <c r="C25" s="116"/>
      <c r="D25" s="117"/>
      <c r="E25" s="195"/>
      <c r="F25" s="245"/>
      <c r="G25" s="192"/>
      <c r="H25" s="232">
        <f>SUM(G26:G28)</f>
        <v>0</v>
      </c>
    </row>
    <row r="26" spans="1:9" x14ac:dyDescent="0.25">
      <c r="A26" s="234" t="s">
        <v>72</v>
      </c>
      <c r="B26" s="33" t="s">
        <v>456</v>
      </c>
      <c r="C26" s="85" t="s">
        <v>362</v>
      </c>
      <c r="D26" s="167">
        <v>20</v>
      </c>
      <c r="E26" s="201"/>
      <c r="F26" s="247"/>
      <c r="G26" s="202"/>
      <c r="H26" s="203"/>
    </row>
    <row r="27" spans="1:9" x14ac:dyDescent="0.25">
      <c r="A27" s="234" t="s">
        <v>76</v>
      </c>
      <c r="B27" s="33" t="s">
        <v>457</v>
      </c>
      <c r="C27" s="85" t="s">
        <v>362</v>
      </c>
      <c r="D27" s="167">
        <v>4</v>
      </c>
      <c r="E27" s="201"/>
      <c r="F27" s="247"/>
      <c r="G27" s="202"/>
      <c r="H27" s="203"/>
    </row>
    <row r="28" spans="1:9" x14ac:dyDescent="0.25">
      <c r="A28" s="234" t="s">
        <v>80</v>
      </c>
      <c r="B28" s="158" t="s">
        <v>458</v>
      </c>
      <c r="C28" s="85" t="s">
        <v>362</v>
      </c>
      <c r="D28" s="167">
        <v>2</v>
      </c>
      <c r="E28" s="201"/>
      <c r="F28" s="247"/>
      <c r="G28" s="202"/>
      <c r="H28" s="203"/>
      <c r="I28" s="189"/>
    </row>
    <row r="29" spans="1:9" x14ac:dyDescent="0.25">
      <c r="A29" s="231">
        <v>6</v>
      </c>
      <c r="B29" s="252" t="s">
        <v>459</v>
      </c>
      <c r="C29" s="116"/>
      <c r="D29" s="117"/>
      <c r="E29" s="195"/>
      <c r="F29" s="245"/>
      <c r="G29" s="192"/>
      <c r="H29" s="232">
        <f>SUM(G30)</f>
        <v>0</v>
      </c>
    </row>
    <row r="30" spans="1:9" x14ac:dyDescent="0.25">
      <c r="A30" s="234" t="s">
        <v>97</v>
      </c>
      <c r="B30" s="249" t="s">
        <v>460</v>
      </c>
      <c r="C30" s="85" t="s">
        <v>451</v>
      </c>
      <c r="D30" s="167">
        <v>1</v>
      </c>
      <c r="E30" s="201"/>
      <c r="F30" s="247"/>
      <c r="G30" s="202"/>
      <c r="H30" s="205"/>
    </row>
    <row r="31" spans="1:9" x14ac:dyDescent="0.25">
      <c r="A31" s="231">
        <v>7</v>
      </c>
      <c r="B31" s="115" t="s">
        <v>470</v>
      </c>
      <c r="C31" s="116"/>
      <c r="D31" s="117"/>
      <c r="E31" s="195"/>
      <c r="F31" s="245"/>
      <c r="G31" s="192"/>
      <c r="H31" s="232">
        <f>SUM(G32)</f>
        <v>0</v>
      </c>
    </row>
    <row r="32" spans="1:9" ht="15.75" thickBot="1" x14ac:dyDescent="0.3">
      <c r="A32" s="235" t="s">
        <v>99</v>
      </c>
      <c r="B32" s="250" t="s">
        <v>471</v>
      </c>
      <c r="C32" s="236" t="s">
        <v>462</v>
      </c>
      <c r="D32" s="237">
        <f>0.3*12*4*1.8</f>
        <v>25.919999999999998</v>
      </c>
      <c r="E32" s="238"/>
      <c r="F32" s="248"/>
      <c r="G32" s="239"/>
      <c r="H32" s="240"/>
    </row>
    <row r="33" spans="1:8" x14ac:dyDescent="0.25">
      <c r="E33" s="214"/>
      <c r="F33" s="241"/>
      <c r="G33" s="215"/>
      <c r="H33" s="214"/>
    </row>
    <row r="34" spans="1:8" ht="15.75" hidden="1" thickBot="1" x14ac:dyDescent="0.3">
      <c r="A34" s="149"/>
      <c r="B34" s="216" t="s">
        <v>443</v>
      </c>
      <c r="C34" s="150"/>
      <c r="D34" s="150"/>
      <c r="E34" s="217"/>
      <c r="F34" s="242"/>
      <c r="G34" s="218"/>
      <c r="H34" s="219">
        <f>SUM(H12:H32)</f>
        <v>0</v>
      </c>
    </row>
    <row r="35" spans="1:8" hidden="1" x14ac:dyDescent="0.25">
      <c r="E35" s="214"/>
      <c r="F35" s="241"/>
      <c r="G35" s="215"/>
      <c r="H35" s="214"/>
    </row>
    <row r="36" spans="1:8" ht="15.75" hidden="1" thickBot="1" x14ac:dyDescent="0.3">
      <c r="A36" s="149"/>
      <c r="B36" s="216" t="s">
        <v>444</v>
      </c>
      <c r="C36" s="220" t="e">
        <f>H36/H34</f>
        <v>#REF!</v>
      </c>
      <c r="D36" s="150"/>
      <c r="E36" s="217"/>
      <c r="F36" s="242"/>
      <c r="G36" s="218"/>
      <c r="H36" s="221" t="e">
        <f>+#REF!</f>
        <v>#REF!</v>
      </c>
    </row>
    <row r="37" spans="1:8" hidden="1" x14ac:dyDescent="0.25">
      <c r="E37" s="214"/>
      <c r="F37" s="241"/>
      <c r="G37" s="215"/>
      <c r="H37" s="214"/>
    </row>
    <row r="38" spans="1:8" ht="15.75" hidden="1" thickBot="1" x14ac:dyDescent="0.3">
      <c r="A38" s="149"/>
      <c r="B38" s="216" t="s">
        <v>445</v>
      </c>
      <c r="C38" s="150"/>
      <c r="D38" s="150"/>
      <c r="E38" s="217"/>
      <c r="F38" s="242"/>
      <c r="G38" s="218"/>
      <c r="H38" s="221" t="e">
        <f>H34+H36</f>
        <v>#REF!</v>
      </c>
    </row>
    <row r="39" spans="1:8" hidden="1" x14ac:dyDescent="0.25">
      <c r="E39" s="214"/>
      <c r="F39" s="241"/>
      <c r="G39" s="215"/>
      <c r="H39" s="214"/>
    </row>
    <row r="40" spans="1:8" ht="15.75" hidden="1" thickBot="1" x14ac:dyDescent="0.3">
      <c r="A40" s="149"/>
      <c r="B40" s="216" t="s">
        <v>446</v>
      </c>
      <c r="C40" s="222">
        <f>0.15</f>
        <v>0.15</v>
      </c>
      <c r="D40" s="150"/>
      <c r="E40" s="217"/>
      <c r="F40" s="242"/>
      <c r="G40" s="218"/>
      <c r="H40" s="221" t="e">
        <f>H38*C40</f>
        <v>#REF!</v>
      </c>
    </row>
    <row r="41" spans="1:8" hidden="1" x14ac:dyDescent="0.25">
      <c r="E41" s="214"/>
      <c r="F41" s="241"/>
      <c r="G41" s="215"/>
      <c r="H41" s="214"/>
    </row>
    <row r="42" spans="1:8" ht="15.75" hidden="1" thickBot="1" x14ac:dyDescent="0.3">
      <c r="A42" s="149"/>
      <c r="B42" s="216" t="s">
        <v>447</v>
      </c>
      <c r="C42" s="222">
        <f>0.015+0.0002</f>
        <v>1.52E-2</v>
      </c>
      <c r="D42" s="150"/>
      <c r="E42" s="217"/>
      <c r="F42" s="242"/>
      <c r="G42" s="218"/>
      <c r="H42" s="221" t="e">
        <f>H38*C42</f>
        <v>#REF!</v>
      </c>
    </row>
    <row r="43" spans="1:8" hidden="1" x14ac:dyDescent="0.25">
      <c r="E43" s="214"/>
      <c r="F43" s="241"/>
      <c r="G43" s="215"/>
      <c r="H43" s="214"/>
    </row>
    <row r="44" spans="1:8" ht="15.75" hidden="1" thickBot="1" x14ac:dyDescent="0.3">
      <c r="A44" s="149"/>
      <c r="B44" s="216" t="s">
        <v>448</v>
      </c>
      <c r="C44" s="150"/>
      <c r="D44" s="150"/>
      <c r="E44" s="217"/>
      <c r="F44" s="242"/>
      <c r="G44" s="218"/>
      <c r="H44" s="221" t="e">
        <f>H38+H40+H42</f>
        <v>#REF!</v>
      </c>
    </row>
    <row r="45" spans="1:8" hidden="1" x14ac:dyDescent="0.25">
      <c r="E45" s="214"/>
      <c r="F45" s="241"/>
      <c r="G45" s="215"/>
      <c r="H45" s="214"/>
    </row>
    <row r="46" spans="1:8" ht="15.75" hidden="1" thickBot="1" x14ac:dyDescent="0.3">
      <c r="A46" s="149"/>
      <c r="B46" s="216" t="s">
        <v>449</v>
      </c>
      <c r="C46" s="222">
        <v>0.06</v>
      </c>
      <c r="D46" s="150"/>
      <c r="E46" s="217"/>
      <c r="F46" s="242"/>
      <c r="G46" s="218"/>
      <c r="H46" s="221" t="e">
        <f>H44*C46</f>
        <v>#REF!</v>
      </c>
    </row>
    <row r="47" spans="1:8" hidden="1" x14ac:dyDescent="0.25">
      <c r="E47" s="214"/>
      <c r="F47" s="241"/>
      <c r="G47" s="215"/>
      <c r="H47" s="214"/>
    </row>
    <row r="48" spans="1:8" ht="15.75" x14ac:dyDescent="0.25">
      <c r="A48" s="66"/>
      <c r="B48" s="199" t="s">
        <v>178</v>
      </c>
      <c r="C48" s="68"/>
      <c r="D48" s="69"/>
      <c r="E48" s="69"/>
      <c r="F48" s="209"/>
      <c r="G48" s="69"/>
      <c r="H48" s="70"/>
    </row>
    <row r="49" spans="1:8" ht="15.75" x14ac:dyDescent="0.25">
      <c r="A49" s="66"/>
      <c r="B49" s="199" t="s">
        <v>181</v>
      </c>
      <c r="C49" s="68"/>
      <c r="D49" s="69"/>
      <c r="E49" s="69"/>
      <c r="F49" s="209"/>
      <c r="G49" s="69"/>
      <c r="H49" s="70"/>
    </row>
    <row r="50" spans="1:8" ht="15.75" x14ac:dyDescent="0.25">
      <c r="A50" s="66"/>
      <c r="B50" s="199" t="s">
        <v>182</v>
      </c>
      <c r="C50" s="68"/>
      <c r="D50" s="69"/>
      <c r="E50" s="69"/>
      <c r="F50" s="209"/>
      <c r="G50" s="69"/>
      <c r="H50" s="70"/>
    </row>
  </sheetData>
  <mergeCells count="2">
    <mergeCell ref="B4:D4"/>
    <mergeCell ref="A9:G9"/>
  </mergeCells>
  <printOptions horizontalCentered="1"/>
  <pageMargins left="0.9055118110236221" right="0.51181102362204722" top="0.94488188976377963" bottom="0.74803149606299213" header="0.31496062992125984" footer="0.31496062992125984"/>
  <pageSetup paperSize="9" scale="58" orientation="portrait" r:id="rId1"/>
  <headerFooter>
    <oddHeader>&amp;R&amp;G</oddHeader>
  </headerFooter>
  <drawing r:id="rId2"/>
  <legacyDrawing r:id="rId3"/>
  <legacyDrawingHF r:id="rId4"/>
  <oleObjects>
    <mc:AlternateContent xmlns:mc="http://schemas.openxmlformats.org/markup-compatibility/2006">
      <mc:Choice Requires="x14">
        <oleObject progId="PBrush" shapeId="105473" r:id="rId5">
          <objectPr defaultSize="0" autoPict="0" r:id="rId6">
            <anchor moveWithCells="1" sizeWithCells="1">
              <from>
                <xdr:col>4</xdr:col>
                <xdr:colOff>533400</xdr:colOff>
                <xdr:row>4</xdr:row>
                <xdr:rowOff>95250</xdr:rowOff>
              </from>
              <to>
                <xdr:col>7</xdr:col>
                <xdr:colOff>304800</xdr:colOff>
                <xdr:row>6</xdr:row>
                <xdr:rowOff>133350</xdr:rowOff>
              </to>
            </anchor>
          </objectPr>
        </oleObject>
      </mc:Choice>
      <mc:Fallback>
        <oleObject progId="PBrush" shapeId="105473" r:id="rId5"/>
      </mc:Fallback>
    </mc:AlternateContent>
  </oleObjec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2:K49"/>
  <sheetViews>
    <sheetView showGridLines="0" topLeftCell="A28" zoomScaleNormal="100" zoomScaleSheetLayoutView="115" workbookViewId="0">
      <selection activeCell="E12" sqref="E12"/>
    </sheetView>
  </sheetViews>
  <sheetFormatPr baseColWidth="10" defaultRowHeight="15" x14ac:dyDescent="0.25"/>
  <cols>
    <col min="1" max="1" width="11.42578125" customWidth="1"/>
    <col min="2" max="2" width="83.85546875" bestFit="1" customWidth="1"/>
    <col min="3" max="3" width="7.7109375" customWidth="1"/>
    <col min="4" max="4" width="9.28515625" customWidth="1"/>
    <col min="5" max="6" width="10.42578125" customWidth="1"/>
    <col min="7" max="7" width="12.7109375" bestFit="1" customWidth="1"/>
    <col min="11" max="11" width="13" bestFit="1" customWidth="1"/>
  </cols>
  <sheetData>
    <row r="2" spans="1:6" ht="18" customHeight="1" x14ac:dyDescent="0.25"/>
    <row r="4" spans="1:6" ht="36" x14ac:dyDescent="0.25">
      <c r="A4" s="135" t="s">
        <v>183</v>
      </c>
      <c r="B4" s="136" t="s">
        <v>372</v>
      </c>
      <c r="C4" s="3"/>
      <c r="D4" s="3"/>
      <c r="E4" s="2"/>
      <c r="F4" s="2"/>
    </row>
    <row r="5" spans="1:6" ht="18" x14ac:dyDescent="0.25">
      <c r="A5" s="104"/>
      <c r="B5" s="104" t="s">
        <v>276</v>
      </c>
      <c r="C5" s="3"/>
      <c r="D5" s="3"/>
      <c r="E5" s="2"/>
      <c r="F5" s="2"/>
    </row>
    <row r="6" spans="1:6" ht="18" x14ac:dyDescent="0.25">
      <c r="A6" s="1" t="s">
        <v>225</v>
      </c>
      <c r="B6" s="104"/>
      <c r="C6" s="3"/>
      <c r="D6" s="3"/>
      <c r="E6" s="2"/>
      <c r="F6" s="2"/>
    </row>
    <row r="7" spans="1:6" ht="18" x14ac:dyDescent="0.25">
      <c r="A7" s="2"/>
      <c r="B7" s="104" t="s">
        <v>270</v>
      </c>
      <c r="C7" s="3"/>
      <c r="D7" s="3"/>
      <c r="E7" s="2"/>
      <c r="F7" s="2"/>
    </row>
    <row r="8" spans="1:6" ht="20.25" x14ac:dyDescent="0.25">
      <c r="A8" s="258" t="s">
        <v>2</v>
      </c>
      <c r="B8" s="258"/>
      <c r="C8" s="258"/>
      <c r="D8" s="258"/>
      <c r="E8" s="258"/>
      <c r="F8" s="258"/>
    </row>
    <row r="9" spans="1:6" x14ac:dyDescent="0.25">
      <c r="A9" s="2"/>
      <c r="B9" s="2"/>
      <c r="C9" s="3"/>
      <c r="D9" s="3"/>
      <c r="E9" s="2"/>
      <c r="F9" s="2"/>
    </row>
    <row r="10" spans="1:6" ht="25.5" x14ac:dyDescent="0.25">
      <c r="A10" s="4" t="s">
        <v>3</v>
      </c>
      <c r="B10" s="5" t="s">
        <v>4</v>
      </c>
      <c r="C10" s="6" t="s">
        <v>5</v>
      </c>
      <c r="D10" s="7" t="s">
        <v>7</v>
      </c>
      <c r="E10" s="7" t="s">
        <v>6</v>
      </c>
      <c r="F10" s="7" t="s">
        <v>8</v>
      </c>
    </row>
    <row r="11" spans="1:6" x14ac:dyDescent="0.25">
      <c r="A11" s="110">
        <v>1</v>
      </c>
      <c r="B11" s="111" t="s">
        <v>184</v>
      </c>
      <c r="C11" s="112"/>
      <c r="D11" s="111"/>
      <c r="E11" s="111"/>
      <c r="F11" s="113"/>
    </row>
    <row r="12" spans="1:6" x14ac:dyDescent="0.25">
      <c r="A12" s="52" t="s">
        <v>10</v>
      </c>
      <c r="B12" s="108" t="s">
        <v>186</v>
      </c>
      <c r="C12" s="54" t="s">
        <v>188</v>
      </c>
      <c r="D12" s="109">
        <v>1</v>
      </c>
      <c r="E12" s="55"/>
      <c r="F12" s="56">
        <f>+D12*E12</f>
        <v>0</v>
      </c>
    </row>
    <row r="13" spans="1:6" x14ac:dyDescent="0.25">
      <c r="A13" s="18" t="s">
        <v>185</v>
      </c>
      <c r="B13" s="24" t="s">
        <v>211</v>
      </c>
      <c r="C13" s="20" t="s">
        <v>188</v>
      </c>
      <c r="D13" s="72">
        <v>1</v>
      </c>
      <c r="E13" s="26"/>
      <c r="F13" s="27">
        <f>+D13*E13</f>
        <v>0</v>
      </c>
    </row>
    <row r="14" spans="1:6" x14ac:dyDescent="0.25">
      <c r="A14" s="114">
        <v>2</v>
      </c>
      <c r="B14" s="115" t="s">
        <v>201</v>
      </c>
      <c r="C14" s="116"/>
      <c r="D14" s="117"/>
      <c r="E14" s="118"/>
      <c r="F14" s="119"/>
    </row>
    <row r="15" spans="1:6" x14ac:dyDescent="0.25">
      <c r="A15" s="52" t="s">
        <v>18</v>
      </c>
      <c r="B15" s="108" t="s">
        <v>242</v>
      </c>
      <c r="C15" s="20" t="s">
        <v>187</v>
      </c>
      <c r="D15" s="168">
        <f>+D18+D21+D24</f>
        <v>202.77000000000004</v>
      </c>
      <c r="E15" s="81"/>
      <c r="F15" s="36">
        <f>+D15*E15</f>
        <v>0</v>
      </c>
    </row>
    <row r="16" spans="1:6" x14ac:dyDescent="0.25">
      <c r="A16" s="91" t="s">
        <v>24</v>
      </c>
      <c r="B16" s="92" t="s">
        <v>255</v>
      </c>
      <c r="C16" s="25" t="s">
        <v>187</v>
      </c>
      <c r="D16" s="166">
        <f>+D15</f>
        <v>202.77000000000004</v>
      </c>
      <c r="E16" s="133"/>
      <c r="F16" s="27">
        <f>+D16*E16</f>
        <v>0</v>
      </c>
    </row>
    <row r="17" spans="1:11" x14ac:dyDescent="0.25">
      <c r="A17" s="114">
        <v>3</v>
      </c>
      <c r="B17" s="115" t="s">
        <v>192</v>
      </c>
      <c r="C17" s="116"/>
      <c r="D17" s="117"/>
      <c r="E17" s="118"/>
      <c r="F17" s="119"/>
    </row>
    <row r="18" spans="1:11" x14ac:dyDescent="0.25">
      <c r="A18" s="52" t="s">
        <v>31</v>
      </c>
      <c r="B18" s="108" t="s">
        <v>271</v>
      </c>
      <c r="C18" s="20" t="s">
        <v>187</v>
      </c>
      <c r="D18" s="168">
        <v>32.67</v>
      </c>
      <c r="E18" s="81"/>
      <c r="F18" s="36">
        <f>+D18*E18</f>
        <v>0</v>
      </c>
      <c r="I18" t="s">
        <v>205</v>
      </c>
      <c r="J18" t="s">
        <v>206</v>
      </c>
    </row>
    <row r="19" spans="1:11" x14ac:dyDescent="0.25">
      <c r="A19" s="91" t="s">
        <v>35</v>
      </c>
      <c r="B19" s="92" t="s">
        <v>350</v>
      </c>
      <c r="C19" s="20" t="s">
        <v>362</v>
      </c>
      <c r="D19" s="166">
        <v>4</v>
      </c>
      <c r="E19" s="133"/>
      <c r="F19" s="27"/>
    </row>
    <row r="20" spans="1:11" x14ac:dyDescent="0.25">
      <c r="A20" s="114">
        <v>4</v>
      </c>
      <c r="B20" s="115" t="s">
        <v>189</v>
      </c>
      <c r="C20" s="116"/>
      <c r="D20" s="117"/>
      <c r="E20" s="118"/>
      <c r="F20" s="119"/>
    </row>
    <row r="21" spans="1:11" x14ac:dyDescent="0.25">
      <c r="A21" s="32" t="s">
        <v>56</v>
      </c>
      <c r="B21" s="33" t="s">
        <v>207</v>
      </c>
      <c r="C21" s="85" t="s">
        <v>187</v>
      </c>
      <c r="D21" s="161">
        <f>3*40.5</f>
        <v>121.5</v>
      </c>
      <c r="E21" s="34"/>
      <c r="F21" s="35">
        <f t="shared" ref="F21:F29" si="0">+D21*E21</f>
        <v>0</v>
      </c>
      <c r="J21" s="97" t="e">
        <f>+#REF!</f>
        <v>#REF!</v>
      </c>
      <c r="K21" t="e">
        <f>+J21*D21</f>
        <v>#REF!</v>
      </c>
    </row>
    <row r="22" spans="1:11" x14ac:dyDescent="0.25">
      <c r="A22" s="32" t="s">
        <v>61</v>
      </c>
      <c r="B22" s="33" t="s">
        <v>272</v>
      </c>
      <c r="C22" s="85" t="s">
        <v>187</v>
      </c>
      <c r="D22" s="167">
        <f>40.5*1.5*1.2</f>
        <v>72.899999999999991</v>
      </c>
      <c r="E22" s="34"/>
      <c r="F22" s="35">
        <f t="shared" si="0"/>
        <v>0</v>
      </c>
    </row>
    <row r="23" spans="1:11" x14ac:dyDescent="0.25">
      <c r="A23" s="32" t="s">
        <v>67</v>
      </c>
      <c r="B23" s="33" t="s">
        <v>352</v>
      </c>
      <c r="C23" s="85" t="s">
        <v>187</v>
      </c>
      <c r="D23" s="167">
        <f>3*40.5</f>
        <v>121.5</v>
      </c>
      <c r="E23" s="34"/>
      <c r="F23" s="35"/>
    </row>
    <row r="24" spans="1:11" x14ac:dyDescent="0.25">
      <c r="A24" s="32" t="s">
        <v>257</v>
      </c>
      <c r="B24" s="33" t="s">
        <v>353</v>
      </c>
      <c r="C24" s="85" t="s">
        <v>187</v>
      </c>
      <c r="D24" s="167">
        <f>+D23-D22</f>
        <v>48.600000000000009</v>
      </c>
      <c r="E24" s="34"/>
      <c r="F24" s="35"/>
    </row>
    <row r="25" spans="1:11" x14ac:dyDescent="0.25">
      <c r="A25" s="32" t="s">
        <v>280</v>
      </c>
      <c r="B25" s="33" t="s">
        <v>354</v>
      </c>
      <c r="C25" s="85" t="s">
        <v>187</v>
      </c>
      <c r="D25" s="167">
        <f>2*(40.5+3)*0.5</f>
        <v>43.5</v>
      </c>
      <c r="E25" s="34"/>
      <c r="F25" s="35"/>
    </row>
    <row r="26" spans="1:11" x14ac:dyDescent="0.25">
      <c r="A26" s="114">
        <v>5</v>
      </c>
      <c r="B26" s="115" t="s">
        <v>359</v>
      </c>
      <c r="C26" s="116"/>
      <c r="D26" s="117"/>
      <c r="E26" s="118"/>
      <c r="F26" s="119">
        <v>0</v>
      </c>
    </row>
    <row r="27" spans="1:11" ht="25.5" x14ac:dyDescent="0.25">
      <c r="A27" s="18" t="s">
        <v>72</v>
      </c>
      <c r="B27" s="42" t="s">
        <v>355</v>
      </c>
      <c r="C27" s="20" t="s">
        <v>104</v>
      </c>
      <c r="D27" s="169">
        <f>40.5+2*3-1.1</f>
        <v>45.4</v>
      </c>
      <c r="E27" s="21"/>
      <c r="F27" s="35"/>
    </row>
    <row r="28" spans="1:11" s="165" customFormat="1" ht="25.5" x14ac:dyDescent="0.25">
      <c r="A28" s="18" t="s">
        <v>76</v>
      </c>
      <c r="B28" s="42" t="s">
        <v>356</v>
      </c>
      <c r="C28" s="162" t="s">
        <v>104</v>
      </c>
      <c r="D28" s="170">
        <f>12.05*2</f>
        <v>24.1</v>
      </c>
      <c r="E28" s="163"/>
      <c r="F28" s="164"/>
    </row>
    <row r="29" spans="1:11" x14ac:dyDescent="0.25">
      <c r="A29" s="114">
        <v>6</v>
      </c>
      <c r="B29" s="115" t="s">
        <v>358</v>
      </c>
      <c r="C29" s="116"/>
      <c r="D29" s="117"/>
      <c r="E29" s="118"/>
      <c r="F29" s="119">
        <f t="shared" si="0"/>
        <v>0</v>
      </c>
      <c r="H29">
        <f>+G29/D21</f>
        <v>0</v>
      </c>
      <c r="J29">
        <f>1520/400</f>
        <v>3.8</v>
      </c>
    </row>
    <row r="30" spans="1:11" x14ac:dyDescent="0.25">
      <c r="A30" s="18" t="s">
        <v>97</v>
      </c>
      <c r="B30" s="19" t="s">
        <v>351</v>
      </c>
      <c r="C30" s="20" t="s">
        <v>362</v>
      </c>
      <c r="D30" s="76">
        <v>3</v>
      </c>
      <c r="E30" s="21"/>
      <c r="F30" s="35"/>
      <c r="J30" s="97"/>
    </row>
    <row r="31" spans="1:11" x14ac:dyDescent="0.25">
      <c r="A31" s="18" t="s">
        <v>195</v>
      </c>
      <c r="B31" s="19" t="s">
        <v>357</v>
      </c>
      <c r="C31" s="20" t="s">
        <v>362</v>
      </c>
      <c r="D31" s="76">
        <v>3</v>
      </c>
      <c r="E31" s="21"/>
      <c r="F31" s="35"/>
      <c r="J31" s="97"/>
    </row>
    <row r="32" spans="1:11" x14ac:dyDescent="0.25">
      <c r="A32" s="114">
        <v>7</v>
      </c>
      <c r="B32" s="115" t="s">
        <v>360</v>
      </c>
      <c r="C32" s="116"/>
      <c r="D32" s="117"/>
      <c r="E32" s="118"/>
      <c r="F32" s="119">
        <f t="shared" ref="F32" si="1">+D32*E32</f>
        <v>0</v>
      </c>
      <c r="H32">
        <f>+G32/D24</f>
        <v>0</v>
      </c>
      <c r="J32">
        <f>1520/400</f>
        <v>3.8</v>
      </c>
    </row>
    <row r="33" spans="1:11" x14ac:dyDescent="0.25">
      <c r="A33" s="18" t="s">
        <v>99</v>
      </c>
      <c r="B33" s="19" t="s">
        <v>361</v>
      </c>
      <c r="C33" s="20" t="s">
        <v>362</v>
      </c>
      <c r="D33" s="76">
        <v>1</v>
      </c>
      <c r="E33" s="21"/>
      <c r="F33" s="35"/>
      <c r="J33" s="97"/>
    </row>
    <row r="34" spans="1:11" x14ac:dyDescent="0.25">
      <c r="A34" s="18" t="s">
        <v>199</v>
      </c>
      <c r="B34" s="19" t="s">
        <v>363</v>
      </c>
      <c r="C34" s="20" t="s">
        <v>362</v>
      </c>
      <c r="D34" s="76">
        <v>2</v>
      </c>
      <c r="E34" s="21"/>
      <c r="F34" s="35"/>
      <c r="J34" s="97"/>
    </row>
    <row r="35" spans="1:11" x14ac:dyDescent="0.25">
      <c r="A35" s="114">
        <v>8</v>
      </c>
      <c r="B35" s="111" t="s">
        <v>230</v>
      </c>
      <c r="C35" s="116"/>
      <c r="D35" s="117"/>
      <c r="E35" s="118"/>
      <c r="F35" s="119"/>
      <c r="J35" s="97"/>
    </row>
    <row r="36" spans="1:11" x14ac:dyDescent="0.25">
      <c r="A36" s="32" t="s">
        <v>102</v>
      </c>
      <c r="B36" s="33" t="s">
        <v>366</v>
      </c>
      <c r="C36" s="85" t="s">
        <v>229</v>
      </c>
      <c r="D36" s="87">
        <v>9</v>
      </c>
      <c r="E36" s="34"/>
      <c r="F36" s="35">
        <f t="shared" ref="F36" si="2">+D36*E36</f>
        <v>0</v>
      </c>
      <c r="J36" s="97"/>
    </row>
    <row r="37" spans="1:11" x14ac:dyDescent="0.25">
      <c r="A37" s="32" t="s">
        <v>339</v>
      </c>
      <c r="B37" s="33" t="s">
        <v>367</v>
      </c>
      <c r="C37" s="85" t="s">
        <v>229</v>
      </c>
      <c r="D37" s="87">
        <v>18</v>
      </c>
      <c r="E37" s="34"/>
      <c r="F37" s="35">
        <v>0</v>
      </c>
      <c r="J37" s="97"/>
    </row>
    <row r="38" spans="1:11" x14ac:dyDescent="0.25">
      <c r="A38" s="18" t="s">
        <v>369</v>
      </c>
      <c r="B38" s="19" t="s">
        <v>364</v>
      </c>
      <c r="C38" s="20" t="s">
        <v>104</v>
      </c>
      <c r="D38" s="169">
        <f>55.9+32.91+30</f>
        <v>118.81</v>
      </c>
      <c r="E38" s="21"/>
      <c r="F38" s="35">
        <v>0</v>
      </c>
      <c r="J38" s="97"/>
    </row>
    <row r="39" spans="1:11" x14ac:dyDescent="0.25">
      <c r="A39" s="18" t="s">
        <v>370</v>
      </c>
      <c r="B39" s="19" t="s">
        <v>365</v>
      </c>
      <c r="C39" s="20" t="s">
        <v>362</v>
      </c>
      <c r="D39" s="76">
        <v>1</v>
      </c>
      <c r="E39" s="21"/>
      <c r="F39" s="35"/>
      <c r="J39" s="97"/>
    </row>
    <row r="40" spans="1:11" x14ac:dyDescent="0.25">
      <c r="A40" s="98">
        <v>9</v>
      </c>
      <c r="B40" s="99" t="s">
        <v>190</v>
      </c>
      <c r="C40" s="100"/>
      <c r="D40" s="101"/>
      <c r="E40" s="102"/>
      <c r="F40" s="103"/>
      <c r="J40">
        <f>1126/400</f>
        <v>2.8149999999999999</v>
      </c>
    </row>
    <row r="41" spans="1:11" x14ac:dyDescent="0.25">
      <c r="A41" s="18" t="s">
        <v>106</v>
      </c>
      <c r="B41" s="19" t="s">
        <v>368</v>
      </c>
      <c r="C41" s="20" t="s">
        <v>187</v>
      </c>
      <c r="D41" s="169">
        <f>21.99*1.5+39.25</f>
        <v>72.234999999999999</v>
      </c>
      <c r="E41" s="43"/>
      <c r="F41" s="36">
        <f>+E41*D41</f>
        <v>0</v>
      </c>
    </row>
    <row r="42" spans="1:11" x14ac:dyDescent="0.25">
      <c r="A42" s="18" t="s">
        <v>109</v>
      </c>
      <c r="B42" s="33" t="s">
        <v>227</v>
      </c>
      <c r="C42" s="20" t="s">
        <v>362</v>
      </c>
      <c r="D42" s="75">
        <v>1</v>
      </c>
      <c r="E42" s="86"/>
      <c r="F42" s="36">
        <f t="shared" ref="F42" si="3">+E42*D42</f>
        <v>0</v>
      </c>
    </row>
    <row r="43" spans="1:11" x14ac:dyDescent="0.25">
      <c r="A43" s="18" t="s">
        <v>111</v>
      </c>
      <c r="B43" s="33" t="s">
        <v>282</v>
      </c>
      <c r="C43" s="20" t="s">
        <v>362</v>
      </c>
      <c r="D43" s="75">
        <v>1</v>
      </c>
      <c r="E43" s="86"/>
      <c r="F43" s="36">
        <v>0</v>
      </c>
    </row>
    <row r="44" spans="1:11" x14ac:dyDescent="0.25">
      <c r="A44" s="18" t="s">
        <v>371</v>
      </c>
      <c r="B44" s="19" t="s">
        <v>281</v>
      </c>
      <c r="C44" s="20" t="s">
        <v>104</v>
      </c>
      <c r="D44" s="169">
        <f>62.79+17.6*2+4</f>
        <v>101.99000000000001</v>
      </c>
      <c r="E44" s="21"/>
      <c r="F44" s="35">
        <v>0</v>
      </c>
      <c r="J44" s="97"/>
    </row>
    <row r="45" spans="1:11" x14ac:dyDescent="0.25">
      <c r="A45" s="66"/>
      <c r="B45" s="67" t="s">
        <v>180</v>
      </c>
      <c r="C45" s="68"/>
      <c r="D45" s="69"/>
      <c r="E45" s="69"/>
      <c r="F45" s="70">
        <f>SUM(F12:F43)</f>
        <v>0</v>
      </c>
      <c r="K45" s="70" t="e">
        <f>+F45-F21+K21</f>
        <v>#REF!</v>
      </c>
    </row>
    <row r="46" spans="1:11" x14ac:dyDescent="0.25">
      <c r="A46" s="66"/>
      <c r="B46" s="67" t="s">
        <v>181</v>
      </c>
      <c r="C46" s="68"/>
      <c r="D46" s="69"/>
      <c r="E46" s="69"/>
      <c r="F46" s="70">
        <f>0.21*F45</f>
        <v>0</v>
      </c>
    </row>
    <row r="47" spans="1:11" x14ac:dyDescent="0.25">
      <c r="A47" s="66"/>
      <c r="B47" s="67" t="s">
        <v>182</v>
      </c>
      <c r="C47" s="68"/>
      <c r="D47" s="69"/>
      <c r="E47" s="69"/>
      <c r="F47" s="70">
        <f>+F45+F46</f>
        <v>0</v>
      </c>
      <c r="H47">
        <v>0.06</v>
      </c>
      <c r="I47">
        <v>1</v>
      </c>
    </row>
    <row r="48" spans="1:11" x14ac:dyDescent="0.25">
      <c r="H48">
        <v>0.35</v>
      </c>
      <c r="I48">
        <f>+H48*I47/H47</f>
        <v>5.833333333333333</v>
      </c>
    </row>
    <row r="49" spans="9:9" x14ac:dyDescent="0.25">
      <c r="I49">
        <f>46.04+0.12</f>
        <v>46.16</v>
      </c>
    </row>
  </sheetData>
  <mergeCells count="1">
    <mergeCell ref="A8:F8"/>
  </mergeCells>
  <printOptions horizontalCentered="1"/>
  <pageMargins left="0.9055118110236221" right="0.51181102362204722" top="0.94488188976377963" bottom="0.74803149606299213" header="0.31496062992125984" footer="0.31496062992125984"/>
  <pageSetup paperSize="9" scale="65" orientation="portrait" r:id="rId1"/>
  <headerFooter>
    <oddHeader>&amp;R&amp;G</oddHeader>
  </headerFooter>
  <ignoredErrors>
    <ignoredError sqref="D22" formula="1"/>
  </ignoredErrors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2:K48"/>
  <sheetViews>
    <sheetView showGridLines="0" topLeftCell="A41" zoomScaleNormal="100" zoomScaleSheetLayoutView="115" workbookViewId="0">
      <selection activeCell="E12" sqref="E12"/>
    </sheetView>
  </sheetViews>
  <sheetFormatPr baseColWidth="10" defaultRowHeight="15" x14ac:dyDescent="0.25"/>
  <cols>
    <col min="1" max="1" width="11.42578125" customWidth="1"/>
    <col min="2" max="2" width="83.85546875" bestFit="1" customWidth="1"/>
    <col min="3" max="3" width="7.7109375" customWidth="1"/>
    <col min="4" max="4" width="9.28515625" customWidth="1"/>
    <col min="5" max="6" width="10.42578125" customWidth="1"/>
    <col min="7" max="7" width="12.7109375" bestFit="1" customWidth="1"/>
    <col min="11" max="11" width="13" bestFit="1" customWidth="1"/>
  </cols>
  <sheetData>
    <row r="2" spans="1:6" ht="18" customHeight="1" x14ac:dyDescent="0.25"/>
    <row r="4" spans="1:6" ht="36" x14ac:dyDescent="0.25">
      <c r="A4" s="135" t="s">
        <v>183</v>
      </c>
      <c r="B4" s="136" t="s">
        <v>372</v>
      </c>
      <c r="C4" s="3"/>
      <c r="D4" s="3"/>
      <c r="E4" s="2"/>
      <c r="F4" s="2"/>
    </row>
    <row r="5" spans="1:6" ht="18" x14ac:dyDescent="0.25">
      <c r="A5" s="104"/>
      <c r="B5" s="104" t="s">
        <v>373</v>
      </c>
      <c r="C5" s="3"/>
      <c r="D5" s="3"/>
      <c r="E5" s="2"/>
      <c r="F5" s="2"/>
    </row>
    <row r="6" spans="1:6" ht="18" x14ac:dyDescent="0.25">
      <c r="A6" s="1" t="s">
        <v>225</v>
      </c>
      <c r="B6" s="104"/>
      <c r="C6" s="3"/>
      <c r="D6" s="3"/>
      <c r="E6" s="2"/>
      <c r="F6" s="2"/>
    </row>
    <row r="7" spans="1:6" ht="18" x14ac:dyDescent="0.25">
      <c r="A7" s="2"/>
      <c r="B7" s="104" t="s">
        <v>270</v>
      </c>
      <c r="C7" s="3"/>
      <c r="D7" s="3"/>
      <c r="E7" s="2"/>
      <c r="F7" s="2"/>
    </row>
    <row r="8" spans="1:6" ht="20.25" x14ac:dyDescent="0.25">
      <c r="A8" s="258" t="s">
        <v>2</v>
      </c>
      <c r="B8" s="258"/>
      <c r="C8" s="258"/>
      <c r="D8" s="258"/>
      <c r="E8" s="258"/>
      <c r="F8" s="258"/>
    </row>
    <row r="9" spans="1:6" x14ac:dyDescent="0.25">
      <c r="A9" s="2"/>
      <c r="B9" s="2"/>
      <c r="C9" s="3"/>
      <c r="D9" s="3"/>
      <c r="E9" s="2"/>
      <c r="F9" s="2"/>
    </row>
    <row r="10" spans="1:6" ht="25.5" x14ac:dyDescent="0.25">
      <c r="A10" s="4" t="s">
        <v>3</v>
      </c>
      <c r="B10" s="5" t="s">
        <v>4</v>
      </c>
      <c r="C10" s="6" t="s">
        <v>5</v>
      </c>
      <c r="D10" s="7" t="s">
        <v>7</v>
      </c>
      <c r="E10" s="7" t="s">
        <v>6</v>
      </c>
      <c r="F10" s="7" t="s">
        <v>8</v>
      </c>
    </row>
    <row r="11" spans="1:6" x14ac:dyDescent="0.25">
      <c r="A11" s="110">
        <v>1</v>
      </c>
      <c r="B11" s="111" t="s">
        <v>184</v>
      </c>
      <c r="C11" s="112"/>
      <c r="D11" s="111"/>
      <c r="E11" s="111"/>
      <c r="F11" s="113"/>
    </row>
    <row r="12" spans="1:6" x14ac:dyDescent="0.25">
      <c r="A12" s="52" t="s">
        <v>10</v>
      </c>
      <c r="B12" s="108" t="s">
        <v>186</v>
      </c>
      <c r="C12" s="54" t="s">
        <v>188</v>
      </c>
      <c r="D12" s="109">
        <v>1</v>
      </c>
      <c r="E12" s="55"/>
      <c r="F12" s="56">
        <f>+D12*E12</f>
        <v>0</v>
      </c>
    </row>
    <row r="13" spans="1:6" x14ac:dyDescent="0.25">
      <c r="A13" s="18" t="s">
        <v>185</v>
      </c>
      <c r="B13" s="24" t="s">
        <v>211</v>
      </c>
      <c r="C13" s="20" t="s">
        <v>188</v>
      </c>
      <c r="D13" s="72">
        <v>1</v>
      </c>
      <c r="E13" s="26"/>
      <c r="F13" s="27">
        <f>+D13*E13</f>
        <v>0</v>
      </c>
    </row>
    <row r="14" spans="1:6" x14ac:dyDescent="0.25">
      <c r="A14" s="114">
        <v>2</v>
      </c>
      <c r="B14" s="115" t="s">
        <v>201</v>
      </c>
      <c r="C14" s="116"/>
      <c r="D14" s="117"/>
      <c r="E14" s="118"/>
      <c r="F14" s="119"/>
    </row>
    <row r="15" spans="1:6" x14ac:dyDescent="0.25">
      <c r="A15" s="52" t="s">
        <v>18</v>
      </c>
      <c r="B15" s="108" t="s">
        <v>242</v>
      </c>
      <c r="C15" s="20" t="s">
        <v>187</v>
      </c>
      <c r="D15" s="168">
        <f>+D18+D21+D24</f>
        <v>202.77000000000004</v>
      </c>
      <c r="E15" s="81"/>
      <c r="F15" s="36">
        <f>+D15*E15</f>
        <v>0</v>
      </c>
    </row>
    <row r="16" spans="1:6" x14ac:dyDescent="0.25">
      <c r="A16" s="91" t="s">
        <v>24</v>
      </c>
      <c r="B16" s="92" t="s">
        <v>255</v>
      </c>
      <c r="C16" s="25" t="s">
        <v>187</v>
      </c>
      <c r="D16" s="166">
        <f>+D15</f>
        <v>202.77000000000004</v>
      </c>
      <c r="E16" s="133"/>
      <c r="F16" s="27">
        <f>+D16*E16</f>
        <v>0</v>
      </c>
    </row>
    <row r="17" spans="1:11" x14ac:dyDescent="0.25">
      <c r="A17" s="114">
        <v>3</v>
      </c>
      <c r="B17" s="115" t="s">
        <v>192</v>
      </c>
      <c r="C17" s="116"/>
      <c r="D17" s="117"/>
      <c r="E17" s="118"/>
      <c r="F17" s="119"/>
    </row>
    <row r="18" spans="1:11" x14ac:dyDescent="0.25">
      <c r="A18" s="52" t="s">
        <v>31</v>
      </c>
      <c r="B18" s="108" t="s">
        <v>271</v>
      </c>
      <c r="C18" s="20" t="s">
        <v>187</v>
      </c>
      <c r="D18" s="168">
        <v>32.67</v>
      </c>
      <c r="E18" s="81"/>
      <c r="F18" s="36">
        <f>+D18*E18</f>
        <v>0</v>
      </c>
      <c r="I18" t="s">
        <v>205</v>
      </c>
      <c r="J18" t="s">
        <v>206</v>
      </c>
    </row>
    <row r="19" spans="1:11" x14ac:dyDescent="0.25">
      <c r="A19" s="91" t="s">
        <v>35</v>
      </c>
      <c r="B19" s="92" t="s">
        <v>350</v>
      </c>
      <c r="C19" s="20" t="s">
        <v>362</v>
      </c>
      <c r="D19" s="166">
        <v>4</v>
      </c>
      <c r="E19" s="133"/>
      <c r="F19" s="27"/>
    </row>
    <row r="20" spans="1:11" x14ac:dyDescent="0.25">
      <c r="A20" s="114">
        <v>4</v>
      </c>
      <c r="B20" s="115" t="s">
        <v>189</v>
      </c>
      <c r="C20" s="116"/>
      <c r="D20" s="117"/>
      <c r="E20" s="118"/>
      <c r="F20" s="119"/>
    </row>
    <row r="21" spans="1:11" x14ac:dyDescent="0.25">
      <c r="A21" s="32" t="s">
        <v>56</v>
      </c>
      <c r="B21" s="33" t="s">
        <v>207</v>
      </c>
      <c r="C21" s="85" t="s">
        <v>187</v>
      </c>
      <c r="D21" s="161">
        <f>3*40.5</f>
        <v>121.5</v>
      </c>
      <c r="E21" s="34"/>
      <c r="F21" s="35">
        <f t="shared" ref="F21:F29" si="0">+D21*E21</f>
        <v>0</v>
      </c>
      <c r="J21" s="97" t="e">
        <f>+#REF!</f>
        <v>#REF!</v>
      </c>
      <c r="K21" t="e">
        <f>+J21*D21</f>
        <v>#REF!</v>
      </c>
    </row>
    <row r="22" spans="1:11" x14ac:dyDescent="0.25">
      <c r="A22" s="32" t="s">
        <v>61</v>
      </c>
      <c r="B22" s="33" t="s">
        <v>272</v>
      </c>
      <c r="C22" s="85" t="s">
        <v>187</v>
      </c>
      <c r="D22" s="167">
        <f>40.5*1.5*1.2</f>
        <v>72.899999999999991</v>
      </c>
      <c r="E22" s="34"/>
      <c r="F22" s="35">
        <f t="shared" si="0"/>
        <v>0</v>
      </c>
    </row>
    <row r="23" spans="1:11" x14ac:dyDescent="0.25">
      <c r="A23" s="32" t="s">
        <v>67</v>
      </c>
      <c r="B23" s="33" t="s">
        <v>352</v>
      </c>
      <c r="C23" s="85" t="s">
        <v>187</v>
      </c>
      <c r="D23" s="167">
        <f>3*40.5</f>
        <v>121.5</v>
      </c>
      <c r="E23" s="34"/>
      <c r="F23" s="35"/>
    </row>
    <row r="24" spans="1:11" x14ac:dyDescent="0.25">
      <c r="A24" s="32" t="s">
        <v>257</v>
      </c>
      <c r="B24" s="33" t="s">
        <v>353</v>
      </c>
      <c r="C24" s="85" t="s">
        <v>187</v>
      </c>
      <c r="D24" s="167">
        <f>+D23-D22</f>
        <v>48.600000000000009</v>
      </c>
      <c r="E24" s="34"/>
      <c r="F24" s="35"/>
    </row>
    <row r="25" spans="1:11" x14ac:dyDescent="0.25">
      <c r="A25" s="32" t="s">
        <v>280</v>
      </c>
      <c r="B25" s="33" t="s">
        <v>354</v>
      </c>
      <c r="C25" s="85" t="s">
        <v>187</v>
      </c>
      <c r="D25" s="167">
        <f>2*(40.5+3)*0.5</f>
        <v>43.5</v>
      </c>
      <c r="E25" s="34"/>
      <c r="F25" s="35"/>
    </row>
    <row r="26" spans="1:11" x14ac:dyDescent="0.25">
      <c r="A26" s="114">
        <v>5</v>
      </c>
      <c r="B26" s="115" t="s">
        <v>359</v>
      </c>
      <c r="C26" s="116"/>
      <c r="D26" s="117"/>
      <c r="E26" s="118"/>
      <c r="F26" s="119">
        <v>0</v>
      </c>
    </row>
    <row r="27" spans="1:11" ht="25.5" x14ac:dyDescent="0.25">
      <c r="A27" s="18" t="s">
        <v>72</v>
      </c>
      <c r="B27" s="42" t="s">
        <v>355</v>
      </c>
      <c r="C27" s="20" t="s">
        <v>104</v>
      </c>
      <c r="D27" s="169">
        <f>40.5+2*3-1.1</f>
        <v>45.4</v>
      </c>
      <c r="E27" s="21"/>
      <c r="F27" s="35"/>
    </row>
    <row r="28" spans="1:11" s="165" customFormat="1" ht="25.5" x14ac:dyDescent="0.25">
      <c r="A28" s="18" t="s">
        <v>76</v>
      </c>
      <c r="B28" s="42" t="s">
        <v>356</v>
      </c>
      <c r="C28" s="162" t="s">
        <v>104</v>
      </c>
      <c r="D28" s="170">
        <f>12.05*2</f>
        <v>24.1</v>
      </c>
      <c r="E28" s="163"/>
      <c r="F28" s="164"/>
    </row>
    <row r="29" spans="1:11" x14ac:dyDescent="0.25">
      <c r="A29" s="114">
        <v>6</v>
      </c>
      <c r="B29" s="115" t="s">
        <v>358</v>
      </c>
      <c r="C29" s="116"/>
      <c r="D29" s="117"/>
      <c r="E29" s="118"/>
      <c r="F29" s="119">
        <f t="shared" si="0"/>
        <v>0</v>
      </c>
      <c r="H29">
        <f>+G29/D21</f>
        <v>0</v>
      </c>
      <c r="J29">
        <f>1520/400</f>
        <v>3.8</v>
      </c>
    </row>
    <row r="30" spans="1:11" x14ac:dyDescent="0.25">
      <c r="A30" s="18" t="s">
        <v>97</v>
      </c>
      <c r="B30" s="19" t="s">
        <v>351</v>
      </c>
      <c r="C30" s="20" t="s">
        <v>362</v>
      </c>
      <c r="D30" s="76">
        <v>3</v>
      </c>
      <c r="E30" s="21"/>
      <c r="F30" s="35"/>
      <c r="J30" s="97"/>
    </row>
    <row r="31" spans="1:11" x14ac:dyDescent="0.25">
      <c r="A31" s="18" t="s">
        <v>195</v>
      </c>
      <c r="B31" s="19" t="s">
        <v>357</v>
      </c>
      <c r="C31" s="20" t="s">
        <v>362</v>
      </c>
      <c r="D31" s="76">
        <v>3</v>
      </c>
      <c r="E31" s="21"/>
      <c r="F31" s="35"/>
      <c r="J31" s="97"/>
    </row>
    <row r="32" spans="1:11" x14ac:dyDescent="0.25">
      <c r="A32" s="114">
        <v>7</v>
      </c>
      <c r="B32" s="115" t="s">
        <v>360</v>
      </c>
      <c r="C32" s="116"/>
      <c r="D32" s="117"/>
      <c r="E32" s="118"/>
      <c r="F32" s="119">
        <f t="shared" ref="F32" si="1">+D32*E32</f>
        <v>0</v>
      </c>
      <c r="H32">
        <f>+G32/D24</f>
        <v>0</v>
      </c>
      <c r="J32">
        <f>1520/400</f>
        <v>3.8</v>
      </c>
    </row>
    <row r="33" spans="1:11" x14ac:dyDescent="0.25">
      <c r="A33" s="18" t="s">
        <v>99</v>
      </c>
      <c r="B33" s="19" t="s">
        <v>361</v>
      </c>
      <c r="C33" s="20" t="s">
        <v>362</v>
      </c>
      <c r="D33" s="76">
        <v>1</v>
      </c>
      <c r="E33" s="21"/>
      <c r="F33" s="35"/>
      <c r="J33" s="97"/>
    </row>
    <row r="34" spans="1:11" x14ac:dyDescent="0.25">
      <c r="A34" s="18" t="s">
        <v>199</v>
      </c>
      <c r="B34" s="19" t="s">
        <v>363</v>
      </c>
      <c r="C34" s="20" t="s">
        <v>362</v>
      </c>
      <c r="D34" s="76">
        <v>2</v>
      </c>
      <c r="E34" s="21"/>
      <c r="F34" s="35"/>
      <c r="J34" s="97"/>
    </row>
    <row r="35" spans="1:11" x14ac:dyDescent="0.25">
      <c r="A35" s="114">
        <v>8</v>
      </c>
      <c r="B35" s="111" t="s">
        <v>230</v>
      </c>
      <c r="C35" s="116"/>
      <c r="D35" s="117"/>
      <c r="E35" s="118"/>
      <c r="F35" s="119"/>
      <c r="J35" s="97"/>
    </row>
    <row r="36" spans="1:11" x14ac:dyDescent="0.25">
      <c r="A36" s="32" t="s">
        <v>102</v>
      </c>
      <c r="B36" s="33" t="s">
        <v>366</v>
      </c>
      <c r="C36" s="85" t="s">
        <v>229</v>
      </c>
      <c r="D36" s="87">
        <v>7</v>
      </c>
      <c r="E36" s="34"/>
      <c r="F36" s="35">
        <f t="shared" ref="F36" si="2">+D36*E36</f>
        <v>0</v>
      </c>
      <c r="J36" s="97"/>
    </row>
    <row r="37" spans="1:11" x14ac:dyDescent="0.25">
      <c r="A37" s="32" t="s">
        <v>339</v>
      </c>
      <c r="B37" s="33" t="s">
        <v>367</v>
      </c>
      <c r="C37" s="85" t="s">
        <v>229</v>
      </c>
      <c r="D37" s="87">
        <v>18</v>
      </c>
      <c r="E37" s="34"/>
      <c r="F37" s="35">
        <v>0</v>
      </c>
      <c r="J37" s="97"/>
    </row>
    <row r="38" spans="1:11" x14ac:dyDescent="0.25">
      <c r="A38" s="18" t="s">
        <v>369</v>
      </c>
      <c r="B38" s="19" t="s">
        <v>364</v>
      </c>
      <c r="C38" s="20" t="s">
        <v>104</v>
      </c>
      <c r="D38" s="169">
        <f>48.17+25.62+30</f>
        <v>103.79</v>
      </c>
      <c r="E38" s="21"/>
      <c r="F38" s="35">
        <v>0</v>
      </c>
      <c r="J38" s="97"/>
    </row>
    <row r="39" spans="1:11" x14ac:dyDescent="0.25">
      <c r="A39" s="18" t="s">
        <v>370</v>
      </c>
      <c r="B39" s="19" t="s">
        <v>365</v>
      </c>
      <c r="C39" s="20" t="s">
        <v>362</v>
      </c>
      <c r="D39" s="76">
        <v>1</v>
      </c>
      <c r="E39" s="21"/>
      <c r="F39" s="35"/>
      <c r="J39" s="97"/>
    </row>
    <row r="40" spans="1:11" x14ac:dyDescent="0.25">
      <c r="A40" s="98">
        <v>9</v>
      </c>
      <c r="B40" s="99" t="s">
        <v>190</v>
      </c>
      <c r="C40" s="100"/>
      <c r="D40" s="101"/>
      <c r="E40" s="102"/>
      <c r="F40" s="103"/>
      <c r="J40">
        <f>1126/400</f>
        <v>2.8149999999999999</v>
      </c>
    </row>
    <row r="41" spans="1:11" x14ac:dyDescent="0.25">
      <c r="A41" s="18" t="s">
        <v>106</v>
      </c>
      <c r="B41" s="19" t="s">
        <v>368</v>
      </c>
      <c r="C41" s="20" t="s">
        <v>187</v>
      </c>
      <c r="D41" s="169">
        <f>39.46</f>
        <v>39.46</v>
      </c>
      <c r="E41" s="43"/>
      <c r="F41" s="36">
        <f>+E41*D41</f>
        <v>0</v>
      </c>
    </row>
    <row r="42" spans="1:11" x14ac:dyDescent="0.25">
      <c r="A42" s="18" t="s">
        <v>109</v>
      </c>
      <c r="B42" s="33" t="s">
        <v>227</v>
      </c>
      <c r="C42" s="20" t="s">
        <v>362</v>
      </c>
      <c r="D42" s="75">
        <v>1</v>
      </c>
      <c r="E42" s="86"/>
      <c r="F42" s="36">
        <f t="shared" ref="F42" si="3">+E42*D42</f>
        <v>0</v>
      </c>
    </row>
    <row r="43" spans="1:11" x14ac:dyDescent="0.25">
      <c r="A43" s="18" t="s">
        <v>111</v>
      </c>
      <c r="B43" s="19" t="s">
        <v>281</v>
      </c>
      <c r="C43" s="20" t="s">
        <v>104</v>
      </c>
      <c r="D43" s="169">
        <f>85+25</f>
        <v>110</v>
      </c>
      <c r="E43" s="21"/>
      <c r="F43" s="35">
        <v>0</v>
      </c>
      <c r="J43" s="97"/>
    </row>
    <row r="44" spans="1:11" x14ac:dyDescent="0.25">
      <c r="A44" s="66"/>
      <c r="B44" s="67" t="s">
        <v>180</v>
      </c>
      <c r="C44" s="68"/>
      <c r="D44" s="69"/>
      <c r="E44" s="69"/>
      <c r="F44" s="70">
        <f>SUM(F12:F42)</f>
        <v>0</v>
      </c>
      <c r="K44" s="70" t="e">
        <f>+F44-F21+K21</f>
        <v>#REF!</v>
      </c>
    </row>
    <row r="45" spans="1:11" x14ac:dyDescent="0.25">
      <c r="A45" s="66"/>
      <c r="B45" s="67" t="s">
        <v>181</v>
      </c>
      <c r="C45" s="68"/>
      <c r="D45" s="69"/>
      <c r="E45" s="69"/>
      <c r="F45" s="70">
        <f>0.21*F44</f>
        <v>0</v>
      </c>
    </row>
    <row r="46" spans="1:11" x14ac:dyDescent="0.25">
      <c r="A46" s="66"/>
      <c r="B46" s="67" t="s">
        <v>182</v>
      </c>
      <c r="C46" s="68"/>
      <c r="D46" s="69"/>
      <c r="E46" s="69"/>
      <c r="F46" s="70">
        <f>+F44+F45</f>
        <v>0</v>
      </c>
      <c r="H46">
        <v>0.06</v>
      </c>
      <c r="I46">
        <v>1</v>
      </c>
    </row>
    <row r="47" spans="1:11" x14ac:dyDescent="0.25">
      <c r="H47">
        <v>0.35</v>
      </c>
      <c r="I47">
        <f>+H47*I46/H46</f>
        <v>5.833333333333333</v>
      </c>
    </row>
    <row r="48" spans="1:11" x14ac:dyDescent="0.25">
      <c r="I48">
        <f>46.04+0.12</f>
        <v>46.16</v>
      </c>
    </row>
  </sheetData>
  <mergeCells count="1">
    <mergeCell ref="A8:F8"/>
  </mergeCells>
  <printOptions horizontalCentered="1"/>
  <pageMargins left="0.9055118110236221" right="0.51181102362204722" top="0.94488188976377963" bottom="0.74803149606299213" header="0.31496062992125984" footer="0.31496062992125984"/>
  <pageSetup paperSize="9" scale="65" orientation="portrait" r:id="rId1"/>
  <headerFooter>
    <oddHeader>&amp;R&amp;G</oddHeader>
  </headerFooter>
  <legacyDrawingHF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2:K49"/>
  <sheetViews>
    <sheetView showGridLines="0" topLeftCell="A48" zoomScaleNormal="100" zoomScaleSheetLayoutView="115" workbookViewId="0">
      <selection activeCell="E12" sqref="E12"/>
    </sheetView>
  </sheetViews>
  <sheetFormatPr baseColWidth="10" defaultRowHeight="15" x14ac:dyDescent="0.25"/>
  <cols>
    <col min="1" max="1" width="11.42578125" customWidth="1"/>
    <col min="2" max="2" width="83.85546875" bestFit="1" customWidth="1"/>
    <col min="3" max="3" width="7.7109375" customWidth="1"/>
    <col min="4" max="4" width="9.28515625" customWidth="1"/>
    <col min="5" max="6" width="10.42578125" customWidth="1"/>
    <col min="7" max="7" width="12.7109375" bestFit="1" customWidth="1"/>
    <col min="11" max="11" width="13" bestFit="1" customWidth="1"/>
  </cols>
  <sheetData>
    <row r="2" spans="1:6" ht="18" customHeight="1" x14ac:dyDescent="0.25"/>
    <row r="4" spans="1:6" ht="36" x14ac:dyDescent="0.25">
      <c r="A4" s="135" t="s">
        <v>183</v>
      </c>
      <c r="B4" s="136" t="s">
        <v>372</v>
      </c>
      <c r="C4" s="3"/>
      <c r="D4" s="3"/>
      <c r="E4" s="2"/>
      <c r="F4" s="2"/>
    </row>
    <row r="5" spans="1:6" ht="18" x14ac:dyDescent="0.25">
      <c r="A5" s="104"/>
      <c r="B5" s="104" t="s">
        <v>278</v>
      </c>
      <c r="C5" s="3"/>
      <c r="D5" s="3"/>
      <c r="E5" s="2"/>
      <c r="F5" s="2"/>
    </row>
    <row r="6" spans="1:6" ht="18" x14ac:dyDescent="0.25">
      <c r="A6" s="1" t="s">
        <v>225</v>
      </c>
      <c r="B6" s="104"/>
      <c r="C6" s="3"/>
      <c r="D6" s="3"/>
      <c r="E6" s="2"/>
      <c r="F6" s="2"/>
    </row>
    <row r="7" spans="1:6" ht="18" x14ac:dyDescent="0.25">
      <c r="A7" s="2"/>
      <c r="B7" s="104" t="s">
        <v>270</v>
      </c>
      <c r="C7" s="3"/>
      <c r="D7" s="3"/>
      <c r="E7" s="2"/>
      <c r="F7" s="2"/>
    </row>
    <row r="8" spans="1:6" ht="20.25" x14ac:dyDescent="0.25">
      <c r="A8" s="258" t="s">
        <v>2</v>
      </c>
      <c r="B8" s="258"/>
      <c r="C8" s="258"/>
      <c r="D8" s="258"/>
      <c r="E8" s="258"/>
      <c r="F8" s="258"/>
    </row>
    <row r="9" spans="1:6" x14ac:dyDescent="0.25">
      <c r="A9" s="2"/>
      <c r="B9" s="2"/>
      <c r="C9" s="3"/>
      <c r="D9" s="3"/>
      <c r="E9" s="2"/>
      <c r="F9" s="2"/>
    </row>
    <row r="10" spans="1:6" ht="25.5" x14ac:dyDescent="0.25">
      <c r="A10" s="4" t="s">
        <v>3</v>
      </c>
      <c r="B10" s="5" t="s">
        <v>4</v>
      </c>
      <c r="C10" s="6" t="s">
        <v>5</v>
      </c>
      <c r="D10" s="7" t="s">
        <v>7</v>
      </c>
      <c r="E10" s="7" t="s">
        <v>6</v>
      </c>
      <c r="F10" s="7" t="s">
        <v>8</v>
      </c>
    </row>
    <row r="11" spans="1:6" x14ac:dyDescent="0.25">
      <c r="A11" s="110">
        <v>1</v>
      </c>
      <c r="B11" s="111" t="s">
        <v>184</v>
      </c>
      <c r="C11" s="112"/>
      <c r="D11" s="111"/>
      <c r="E11" s="111"/>
      <c r="F11" s="113"/>
    </row>
    <row r="12" spans="1:6" x14ac:dyDescent="0.25">
      <c r="A12" s="52" t="s">
        <v>10</v>
      </c>
      <c r="B12" s="108" t="s">
        <v>186</v>
      </c>
      <c r="C12" s="54" t="s">
        <v>188</v>
      </c>
      <c r="D12" s="109">
        <v>1</v>
      </c>
      <c r="E12" s="55"/>
      <c r="F12" s="56">
        <f>+D12*E12</f>
        <v>0</v>
      </c>
    </row>
    <row r="13" spans="1:6" x14ac:dyDescent="0.25">
      <c r="A13" s="18" t="s">
        <v>185</v>
      </c>
      <c r="B13" s="24" t="s">
        <v>211</v>
      </c>
      <c r="C13" s="20" t="s">
        <v>188</v>
      </c>
      <c r="D13" s="72">
        <v>1</v>
      </c>
      <c r="E13" s="26"/>
      <c r="F13" s="27">
        <f>+D13*E13</f>
        <v>0</v>
      </c>
    </row>
    <row r="14" spans="1:6" x14ac:dyDescent="0.25">
      <c r="A14" s="114">
        <v>2</v>
      </c>
      <c r="B14" s="115" t="s">
        <v>201</v>
      </c>
      <c r="C14" s="116"/>
      <c r="D14" s="117"/>
      <c r="E14" s="118"/>
      <c r="F14" s="119"/>
    </row>
    <row r="15" spans="1:6" x14ac:dyDescent="0.25">
      <c r="A15" s="52" t="s">
        <v>18</v>
      </c>
      <c r="B15" s="108" t="s">
        <v>242</v>
      </c>
      <c r="C15" s="20" t="s">
        <v>187</v>
      </c>
      <c r="D15" s="168">
        <f>+D18+D21+D24</f>
        <v>202.77000000000004</v>
      </c>
      <c r="E15" s="81"/>
      <c r="F15" s="36">
        <f>+D15*E15</f>
        <v>0</v>
      </c>
    </row>
    <row r="16" spans="1:6" x14ac:dyDescent="0.25">
      <c r="A16" s="91" t="s">
        <v>24</v>
      </c>
      <c r="B16" s="92" t="s">
        <v>255</v>
      </c>
      <c r="C16" s="25" t="s">
        <v>187</v>
      </c>
      <c r="D16" s="166">
        <f>+D15</f>
        <v>202.77000000000004</v>
      </c>
      <c r="E16" s="133"/>
      <c r="F16" s="27">
        <f>+D16*E16</f>
        <v>0</v>
      </c>
    </row>
    <row r="17" spans="1:11" x14ac:dyDescent="0.25">
      <c r="A17" s="114">
        <v>3</v>
      </c>
      <c r="B17" s="115" t="s">
        <v>192</v>
      </c>
      <c r="C17" s="116"/>
      <c r="D17" s="117"/>
      <c r="E17" s="118"/>
      <c r="F17" s="119"/>
    </row>
    <row r="18" spans="1:11" x14ac:dyDescent="0.25">
      <c r="A18" s="52" t="s">
        <v>31</v>
      </c>
      <c r="B18" s="108" t="s">
        <v>271</v>
      </c>
      <c r="C18" s="20" t="s">
        <v>187</v>
      </c>
      <c r="D18" s="168">
        <v>32.67</v>
      </c>
      <c r="E18" s="81"/>
      <c r="F18" s="36">
        <f>+D18*E18</f>
        <v>0</v>
      </c>
      <c r="I18" t="s">
        <v>205</v>
      </c>
      <c r="J18" t="s">
        <v>206</v>
      </c>
    </row>
    <row r="19" spans="1:11" x14ac:dyDescent="0.25">
      <c r="A19" s="91" t="s">
        <v>35</v>
      </c>
      <c r="B19" s="92" t="s">
        <v>350</v>
      </c>
      <c r="C19" s="20" t="s">
        <v>362</v>
      </c>
      <c r="D19" s="166">
        <v>4</v>
      </c>
      <c r="E19" s="133"/>
      <c r="F19" s="27"/>
    </row>
    <row r="20" spans="1:11" x14ac:dyDescent="0.25">
      <c r="A20" s="114">
        <v>4</v>
      </c>
      <c r="B20" s="115" t="s">
        <v>189</v>
      </c>
      <c r="C20" s="116"/>
      <c r="D20" s="117"/>
      <c r="E20" s="118"/>
      <c r="F20" s="119"/>
    </row>
    <row r="21" spans="1:11" x14ac:dyDescent="0.25">
      <c r="A21" s="32" t="s">
        <v>56</v>
      </c>
      <c r="B21" s="33" t="s">
        <v>207</v>
      </c>
      <c r="C21" s="85" t="s">
        <v>187</v>
      </c>
      <c r="D21" s="161">
        <f>3*40.5</f>
        <v>121.5</v>
      </c>
      <c r="E21" s="34"/>
      <c r="F21" s="35">
        <f t="shared" ref="F21:F29" si="0">+D21*E21</f>
        <v>0</v>
      </c>
      <c r="J21" s="97" t="e">
        <f>+#REF!</f>
        <v>#REF!</v>
      </c>
      <c r="K21" t="e">
        <f>+J21*D21</f>
        <v>#REF!</v>
      </c>
    </row>
    <row r="22" spans="1:11" x14ac:dyDescent="0.25">
      <c r="A22" s="32" t="s">
        <v>61</v>
      </c>
      <c r="B22" s="33" t="s">
        <v>272</v>
      </c>
      <c r="C22" s="85" t="s">
        <v>187</v>
      </c>
      <c r="D22" s="167">
        <f>40.5*1.5*1.2</f>
        <v>72.899999999999991</v>
      </c>
      <c r="E22" s="34"/>
      <c r="F22" s="35">
        <f t="shared" si="0"/>
        <v>0</v>
      </c>
    </row>
    <row r="23" spans="1:11" x14ac:dyDescent="0.25">
      <c r="A23" s="32" t="s">
        <v>67</v>
      </c>
      <c r="B23" s="33" t="s">
        <v>352</v>
      </c>
      <c r="C23" s="85" t="s">
        <v>187</v>
      </c>
      <c r="D23" s="167">
        <f>3*40.5</f>
        <v>121.5</v>
      </c>
      <c r="E23" s="34"/>
      <c r="F23" s="35"/>
    </row>
    <row r="24" spans="1:11" x14ac:dyDescent="0.25">
      <c r="A24" s="32" t="s">
        <v>257</v>
      </c>
      <c r="B24" s="33" t="s">
        <v>353</v>
      </c>
      <c r="C24" s="85" t="s">
        <v>187</v>
      </c>
      <c r="D24" s="167">
        <f>+D23-D22</f>
        <v>48.600000000000009</v>
      </c>
      <c r="E24" s="34"/>
      <c r="F24" s="35"/>
    </row>
    <row r="25" spans="1:11" x14ac:dyDescent="0.25">
      <c r="A25" s="32" t="s">
        <v>280</v>
      </c>
      <c r="B25" s="33" t="s">
        <v>354</v>
      </c>
      <c r="C25" s="85" t="s">
        <v>187</v>
      </c>
      <c r="D25" s="167">
        <f>2*(40.5+3)*0.5</f>
        <v>43.5</v>
      </c>
      <c r="E25" s="34"/>
      <c r="F25" s="35"/>
    </row>
    <row r="26" spans="1:11" x14ac:dyDescent="0.25">
      <c r="A26" s="114">
        <v>5</v>
      </c>
      <c r="B26" s="115" t="s">
        <v>359</v>
      </c>
      <c r="C26" s="116"/>
      <c r="D26" s="117"/>
      <c r="E26" s="118"/>
      <c r="F26" s="119">
        <v>0</v>
      </c>
    </row>
    <row r="27" spans="1:11" ht="25.5" x14ac:dyDescent="0.25">
      <c r="A27" s="18" t="s">
        <v>72</v>
      </c>
      <c r="B27" s="42" t="s">
        <v>355</v>
      </c>
      <c r="C27" s="20" t="s">
        <v>104</v>
      </c>
      <c r="D27" s="169">
        <f>40.5+2*3-1.1</f>
        <v>45.4</v>
      </c>
      <c r="E27" s="21"/>
      <c r="F27" s="35"/>
    </row>
    <row r="28" spans="1:11" s="165" customFormat="1" ht="25.5" x14ac:dyDescent="0.25">
      <c r="A28" s="18" t="s">
        <v>76</v>
      </c>
      <c r="B28" s="42" t="s">
        <v>356</v>
      </c>
      <c r="C28" s="162" t="s">
        <v>104</v>
      </c>
      <c r="D28" s="170">
        <f>12.05*2</f>
        <v>24.1</v>
      </c>
      <c r="E28" s="163"/>
      <c r="F28" s="164"/>
    </row>
    <row r="29" spans="1:11" x14ac:dyDescent="0.25">
      <c r="A29" s="114">
        <v>6</v>
      </c>
      <c r="B29" s="115" t="s">
        <v>358</v>
      </c>
      <c r="C29" s="116"/>
      <c r="D29" s="117"/>
      <c r="E29" s="118"/>
      <c r="F29" s="119">
        <f t="shared" si="0"/>
        <v>0</v>
      </c>
      <c r="H29">
        <f>+G29/D21</f>
        <v>0</v>
      </c>
      <c r="J29">
        <f>1520/400</f>
        <v>3.8</v>
      </c>
    </row>
    <row r="30" spans="1:11" x14ac:dyDescent="0.25">
      <c r="A30" s="18" t="s">
        <v>97</v>
      </c>
      <c r="B30" s="19" t="s">
        <v>351</v>
      </c>
      <c r="C30" s="20" t="s">
        <v>362</v>
      </c>
      <c r="D30" s="76">
        <v>3</v>
      </c>
      <c r="E30" s="21"/>
      <c r="F30" s="35"/>
      <c r="J30" s="97"/>
    </row>
    <row r="31" spans="1:11" x14ac:dyDescent="0.25">
      <c r="A31" s="18" t="s">
        <v>195</v>
      </c>
      <c r="B31" s="19" t="s">
        <v>357</v>
      </c>
      <c r="C31" s="20" t="s">
        <v>362</v>
      </c>
      <c r="D31" s="76">
        <v>3</v>
      </c>
      <c r="E31" s="21"/>
      <c r="F31" s="35"/>
      <c r="J31" s="97"/>
    </row>
    <row r="32" spans="1:11" x14ac:dyDescent="0.25">
      <c r="A32" s="114">
        <v>7</v>
      </c>
      <c r="B32" s="115" t="s">
        <v>360</v>
      </c>
      <c r="C32" s="116"/>
      <c r="D32" s="117"/>
      <c r="E32" s="118"/>
      <c r="F32" s="119">
        <f t="shared" ref="F32" si="1">+D32*E32</f>
        <v>0</v>
      </c>
      <c r="H32">
        <f>+G32/D24</f>
        <v>0</v>
      </c>
      <c r="J32">
        <f>1520/400</f>
        <v>3.8</v>
      </c>
    </row>
    <row r="33" spans="1:11" x14ac:dyDescent="0.25">
      <c r="A33" s="18" t="s">
        <v>99</v>
      </c>
      <c r="B33" s="19" t="s">
        <v>361</v>
      </c>
      <c r="C33" s="20" t="s">
        <v>362</v>
      </c>
      <c r="D33" s="76">
        <v>1</v>
      </c>
      <c r="E33" s="21"/>
      <c r="F33" s="35"/>
      <c r="J33" s="97"/>
    </row>
    <row r="34" spans="1:11" x14ac:dyDescent="0.25">
      <c r="A34" s="18" t="s">
        <v>199</v>
      </c>
      <c r="B34" s="19" t="s">
        <v>363</v>
      </c>
      <c r="C34" s="20" t="s">
        <v>362</v>
      </c>
      <c r="D34" s="76">
        <v>2</v>
      </c>
      <c r="E34" s="21"/>
      <c r="F34" s="35"/>
      <c r="J34" s="97"/>
    </row>
    <row r="35" spans="1:11" x14ac:dyDescent="0.25">
      <c r="A35" s="114">
        <v>8</v>
      </c>
      <c r="B35" s="111" t="s">
        <v>230</v>
      </c>
      <c r="C35" s="116"/>
      <c r="D35" s="117"/>
      <c r="E35" s="118"/>
      <c r="F35" s="119"/>
      <c r="J35" s="97"/>
    </row>
    <row r="36" spans="1:11" x14ac:dyDescent="0.25">
      <c r="A36" s="32" t="s">
        <v>102</v>
      </c>
      <c r="B36" s="33" t="s">
        <v>366</v>
      </c>
      <c r="C36" s="85" t="s">
        <v>229</v>
      </c>
      <c r="D36" s="87">
        <v>8</v>
      </c>
      <c r="E36" s="34"/>
      <c r="F36" s="35">
        <f t="shared" ref="F36" si="2">+D36*E36</f>
        <v>0</v>
      </c>
      <c r="J36" s="97"/>
    </row>
    <row r="37" spans="1:11" x14ac:dyDescent="0.25">
      <c r="A37" s="32" t="s">
        <v>339</v>
      </c>
      <c r="B37" s="33" t="s">
        <v>367</v>
      </c>
      <c r="C37" s="85" t="s">
        <v>229</v>
      </c>
      <c r="D37" s="87">
        <v>18</v>
      </c>
      <c r="E37" s="34"/>
      <c r="F37" s="35">
        <v>0</v>
      </c>
      <c r="J37" s="97"/>
    </row>
    <row r="38" spans="1:11" x14ac:dyDescent="0.25">
      <c r="A38" s="18" t="s">
        <v>369</v>
      </c>
      <c r="B38" s="19" t="s">
        <v>364</v>
      </c>
      <c r="C38" s="20" t="s">
        <v>104</v>
      </c>
      <c r="D38" s="169">
        <f>82+30</f>
        <v>112</v>
      </c>
      <c r="E38" s="21"/>
      <c r="F38" s="35">
        <v>0</v>
      </c>
      <c r="J38" s="97"/>
    </row>
    <row r="39" spans="1:11" x14ac:dyDescent="0.25">
      <c r="A39" s="18" t="s">
        <v>370</v>
      </c>
      <c r="B39" s="19" t="s">
        <v>365</v>
      </c>
      <c r="C39" s="20" t="s">
        <v>362</v>
      </c>
      <c r="D39" s="76">
        <v>1</v>
      </c>
      <c r="E39" s="21"/>
      <c r="F39" s="35"/>
      <c r="J39" s="97"/>
    </row>
    <row r="40" spans="1:11" x14ac:dyDescent="0.25">
      <c r="A40" s="98">
        <v>9</v>
      </c>
      <c r="B40" s="99" t="s">
        <v>190</v>
      </c>
      <c r="C40" s="100"/>
      <c r="D40" s="101"/>
      <c r="E40" s="102"/>
      <c r="F40" s="103"/>
      <c r="J40">
        <f>1126/400</f>
        <v>2.8149999999999999</v>
      </c>
    </row>
    <row r="41" spans="1:11" x14ac:dyDescent="0.25">
      <c r="A41" s="18" t="s">
        <v>106</v>
      </c>
      <c r="B41" s="19" t="s">
        <v>368</v>
      </c>
      <c r="C41" s="20" t="s">
        <v>187</v>
      </c>
      <c r="D41" s="169">
        <v>64.930000000000007</v>
      </c>
      <c r="E41" s="43"/>
      <c r="F41" s="36">
        <f>+E41*D41</f>
        <v>0</v>
      </c>
    </row>
    <row r="42" spans="1:11" x14ac:dyDescent="0.25">
      <c r="A42" s="18" t="s">
        <v>109</v>
      </c>
      <c r="B42" s="33" t="s">
        <v>227</v>
      </c>
      <c r="C42" s="20" t="s">
        <v>362</v>
      </c>
      <c r="D42" s="75">
        <v>1</v>
      </c>
      <c r="E42" s="86"/>
      <c r="F42" s="36">
        <f t="shared" ref="F42" si="3">+E42*D42</f>
        <v>0</v>
      </c>
    </row>
    <row r="43" spans="1:11" x14ac:dyDescent="0.25">
      <c r="A43" s="18" t="s">
        <v>111</v>
      </c>
      <c r="B43" s="33" t="s">
        <v>282</v>
      </c>
      <c r="C43" s="20" t="s">
        <v>362</v>
      </c>
      <c r="D43" s="75">
        <v>1</v>
      </c>
      <c r="E43" s="86"/>
      <c r="F43" s="36">
        <v>0</v>
      </c>
    </row>
    <row r="44" spans="1:11" x14ac:dyDescent="0.25">
      <c r="A44" s="18" t="s">
        <v>371</v>
      </c>
      <c r="B44" s="19" t="s">
        <v>281</v>
      </c>
      <c r="C44" s="20" t="s">
        <v>104</v>
      </c>
      <c r="D44" s="169">
        <v>46</v>
      </c>
      <c r="E44" s="21"/>
      <c r="F44" s="35">
        <v>0</v>
      </c>
      <c r="J44" s="97"/>
    </row>
    <row r="45" spans="1:11" x14ac:dyDescent="0.25">
      <c r="A45" s="66"/>
      <c r="B45" s="67" t="s">
        <v>180</v>
      </c>
      <c r="C45" s="68"/>
      <c r="D45" s="69"/>
      <c r="E45" s="69"/>
      <c r="F45" s="70">
        <f>SUM(F12:F43)</f>
        <v>0</v>
      </c>
      <c r="K45" s="70" t="e">
        <f>+F45-F21+K21</f>
        <v>#REF!</v>
      </c>
    </row>
    <row r="46" spans="1:11" x14ac:dyDescent="0.25">
      <c r="A46" s="66"/>
      <c r="B46" s="67" t="s">
        <v>181</v>
      </c>
      <c r="C46" s="68"/>
      <c r="D46" s="69"/>
      <c r="E46" s="69"/>
      <c r="F46" s="70">
        <f>0.21*F45</f>
        <v>0</v>
      </c>
    </row>
    <row r="47" spans="1:11" x14ac:dyDescent="0.25">
      <c r="A47" s="66"/>
      <c r="B47" s="67" t="s">
        <v>182</v>
      </c>
      <c r="C47" s="68"/>
      <c r="D47" s="69"/>
      <c r="E47" s="69"/>
      <c r="F47" s="70">
        <f>+F45+F46</f>
        <v>0</v>
      </c>
      <c r="H47">
        <v>0.06</v>
      </c>
      <c r="I47">
        <v>1</v>
      </c>
    </row>
    <row r="48" spans="1:11" x14ac:dyDescent="0.25">
      <c r="H48">
        <v>0.35</v>
      </c>
      <c r="I48">
        <f>+H48*I47/H47</f>
        <v>5.833333333333333</v>
      </c>
    </row>
    <row r="49" spans="9:9" x14ac:dyDescent="0.25">
      <c r="I49">
        <f>46.04+0.12</f>
        <v>46.16</v>
      </c>
    </row>
  </sheetData>
  <mergeCells count="1">
    <mergeCell ref="A8:F8"/>
  </mergeCells>
  <printOptions horizontalCentered="1"/>
  <pageMargins left="0.9055118110236221" right="0.51181102362204722" top="0.94488188976377963" bottom="0.74803149606299213" header="0.31496062992125984" footer="0.31496062992125984"/>
  <pageSetup paperSize="9" scale="65" orientation="portrait" r:id="rId1"/>
  <headerFooter>
    <oddHeader>&amp;R&amp;G</oddHeader>
  </headerFooter>
  <legacyDrawingHF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B3:G25"/>
  <sheetViews>
    <sheetView showGridLines="0" zoomScaleSheetLayoutView="100" workbookViewId="0">
      <selection activeCell="B3" sqref="A3:F25"/>
    </sheetView>
  </sheetViews>
  <sheetFormatPr baseColWidth="10" defaultRowHeight="15" x14ac:dyDescent="0.25"/>
  <cols>
    <col min="2" max="2" width="9.85546875" customWidth="1"/>
    <col min="3" max="3" width="73" customWidth="1"/>
    <col min="4" max="4" width="23.5703125" customWidth="1"/>
  </cols>
  <sheetData>
    <row r="3" spans="2:7" ht="36" x14ac:dyDescent="0.25">
      <c r="B3" s="135" t="s">
        <v>183</v>
      </c>
      <c r="C3" s="137" t="str">
        <f>+'Ap. RUTA NACIONAL 16'!B4</f>
        <v>CONSTRUCCIÓN DE APEADEROS DEL SERVICIO SAENZ PEÑA - CHOROTIS</v>
      </c>
      <c r="D3" s="3"/>
      <c r="E3" s="3"/>
      <c r="F3" s="2"/>
      <c r="G3" s="2"/>
    </row>
    <row r="4" spans="2:7" ht="18" x14ac:dyDescent="0.25">
      <c r="B4" s="104"/>
      <c r="C4" s="104" t="s">
        <v>347</v>
      </c>
      <c r="D4" s="3"/>
      <c r="E4" s="3"/>
      <c r="F4" s="2"/>
      <c r="G4" s="2"/>
    </row>
    <row r="5" spans="2:7" ht="18" x14ac:dyDescent="0.25">
      <c r="B5" s="1" t="s">
        <v>225</v>
      </c>
      <c r="C5" s="104" t="e">
        <f>+#REF!</f>
        <v>#REF!</v>
      </c>
      <c r="D5" s="3"/>
      <c r="E5" s="3"/>
      <c r="F5" s="2"/>
      <c r="G5" s="2"/>
    </row>
    <row r="6" spans="2:7" x14ac:dyDescent="0.25">
      <c r="B6" s="2"/>
      <c r="C6" s="2"/>
      <c r="D6" s="3"/>
      <c r="E6" s="3"/>
      <c r="F6" s="2"/>
      <c r="G6" s="2"/>
    </row>
    <row r="7" spans="2:7" ht="20.25" x14ac:dyDescent="0.25">
      <c r="B7" s="258" t="s">
        <v>248</v>
      </c>
      <c r="C7" s="258"/>
      <c r="D7" s="258"/>
      <c r="E7" s="120"/>
      <c r="F7" s="120"/>
      <c r="G7" s="120"/>
    </row>
    <row r="8" spans="2:7" ht="15.75" thickBot="1" x14ac:dyDescent="0.3">
      <c r="B8" s="2"/>
      <c r="C8" s="2"/>
      <c r="D8" s="3"/>
      <c r="E8" s="3"/>
      <c r="F8" s="2"/>
      <c r="G8" s="2"/>
    </row>
    <row r="9" spans="2:7" x14ac:dyDescent="0.25">
      <c r="B9" s="139" t="s">
        <v>279</v>
      </c>
      <c r="C9" s="140" t="s">
        <v>260</v>
      </c>
      <c r="D9" s="141" t="s">
        <v>244</v>
      </c>
    </row>
    <row r="10" spans="2:7" ht="30" customHeight="1" x14ac:dyDescent="0.25">
      <c r="B10" s="121">
        <v>1</v>
      </c>
      <c r="C10" s="90" t="str">
        <f>+'Ap.LOS AROMOS'!B5</f>
        <v>Bº LOS AROMOS</v>
      </c>
      <c r="D10" s="142">
        <v>0</v>
      </c>
    </row>
    <row r="11" spans="2:7" ht="30" customHeight="1" x14ac:dyDescent="0.25">
      <c r="B11" s="121">
        <v>2</v>
      </c>
      <c r="C11" s="90" t="str">
        <f>+'Ap. ABORIGENES'!B5</f>
        <v>Bº ABORIGENES</v>
      </c>
      <c r="D11" s="142">
        <v>0</v>
      </c>
    </row>
    <row r="12" spans="2:7" ht="30" customHeight="1" thickBot="1" x14ac:dyDescent="0.3">
      <c r="B12" s="121">
        <v>3</v>
      </c>
      <c r="C12" s="90" t="str">
        <f>+'Ap. ANUNCIACION'!B5</f>
        <v>Bº ANUNCIACION</v>
      </c>
      <c r="D12" s="142">
        <v>0</v>
      </c>
    </row>
    <row r="13" spans="2:7" ht="21.75" thickBot="1" x14ac:dyDescent="0.4">
      <c r="B13" s="149"/>
      <c r="C13" s="151" t="s">
        <v>346</v>
      </c>
      <c r="D13" s="152">
        <v>0</v>
      </c>
    </row>
    <row r="16" spans="2:7" x14ac:dyDescent="0.25">
      <c r="B16" t="s">
        <v>247</v>
      </c>
    </row>
    <row r="25" spans="4:4" x14ac:dyDescent="0.25">
      <c r="D25" s="131" t="s">
        <v>246</v>
      </c>
    </row>
  </sheetData>
  <mergeCells count="1">
    <mergeCell ref="B7:D7"/>
  </mergeCells>
  <pageMargins left="0.70866141732283472" right="0.70866141732283472" top="0.74803149606299213" bottom="0.74803149606299213" header="0.31496062992125984" footer="0.31496062992125984"/>
  <pageSetup paperSize="9" scale="81" orientation="portrait" r:id="rId1"/>
  <headerFooter>
    <oddHeader>&amp;R&amp;G</oddHeader>
  </headerFooter>
  <colBreaks count="1" manualBreakCount="1">
    <brk id="5" max="1048575" man="1"/>
  </colBreaks>
  <legacyDrawingHF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2:K35"/>
  <sheetViews>
    <sheetView showGridLines="0" view="pageBreakPreview" topLeftCell="A11" zoomScale="115" zoomScaleSheetLayoutView="115" workbookViewId="0">
      <selection activeCell="B3" sqref="A3:F25"/>
    </sheetView>
  </sheetViews>
  <sheetFormatPr baseColWidth="10" defaultRowHeight="15" x14ac:dyDescent="0.25"/>
  <cols>
    <col min="1" max="1" width="11.42578125" customWidth="1"/>
    <col min="2" max="2" width="79.5703125" customWidth="1"/>
    <col min="3" max="3" width="7.7109375" customWidth="1"/>
    <col min="4" max="4" width="9.28515625" customWidth="1"/>
    <col min="5" max="6" width="10.42578125" customWidth="1"/>
    <col min="7" max="7" width="12.7109375" bestFit="1" customWidth="1"/>
    <col min="11" max="11" width="13" bestFit="1" customWidth="1"/>
  </cols>
  <sheetData>
    <row r="2" spans="1:6" ht="18" customHeight="1" x14ac:dyDescent="0.25"/>
    <row r="4" spans="1:6" ht="18" x14ac:dyDescent="0.25">
      <c r="A4" s="135" t="s">
        <v>183</v>
      </c>
      <c r="B4" s="153" t="e">
        <f>+#REF!</f>
        <v>#REF!</v>
      </c>
      <c r="C4" s="3"/>
      <c r="D4" s="3"/>
      <c r="E4" s="2"/>
      <c r="F4" s="2"/>
    </row>
    <row r="5" spans="1:6" ht="18" x14ac:dyDescent="0.25">
      <c r="A5" s="104"/>
      <c r="B5" s="104" t="s">
        <v>285</v>
      </c>
      <c r="C5" s="3"/>
      <c r="D5" s="3"/>
      <c r="E5" s="2"/>
      <c r="F5" s="2"/>
    </row>
    <row r="6" spans="1:6" ht="18" x14ac:dyDescent="0.25">
      <c r="A6" s="1" t="s">
        <v>225</v>
      </c>
      <c r="B6" s="104" t="s">
        <v>286</v>
      </c>
      <c r="C6" s="3"/>
      <c r="D6" s="3"/>
      <c r="E6" s="2"/>
      <c r="F6" s="2"/>
    </row>
    <row r="7" spans="1:6" ht="18" x14ac:dyDescent="0.25">
      <c r="A7" s="2"/>
      <c r="B7" s="104" t="s">
        <v>270</v>
      </c>
      <c r="C7" s="3"/>
      <c r="D7" s="3"/>
      <c r="E7" s="2"/>
      <c r="F7" s="2"/>
    </row>
    <row r="8" spans="1:6" ht="20.25" x14ac:dyDescent="0.25">
      <c r="A8" s="258" t="s">
        <v>2</v>
      </c>
      <c r="B8" s="258"/>
      <c r="C8" s="258"/>
      <c r="D8" s="258"/>
      <c r="E8" s="258"/>
      <c r="F8" s="258"/>
    </row>
    <row r="9" spans="1:6" x14ac:dyDescent="0.25">
      <c r="A9" s="2"/>
      <c r="B9" s="2"/>
      <c r="C9" s="3"/>
      <c r="D9" s="3"/>
      <c r="E9" s="2"/>
      <c r="F9" s="2"/>
    </row>
    <row r="10" spans="1:6" ht="25.5" x14ac:dyDescent="0.25">
      <c r="A10" s="4" t="s">
        <v>3</v>
      </c>
      <c r="B10" s="5" t="s">
        <v>4</v>
      </c>
      <c r="C10" s="6" t="s">
        <v>5</v>
      </c>
      <c r="D10" s="7" t="s">
        <v>7</v>
      </c>
      <c r="E10" s="7" t="s">
        <v>6</v>
      </c>
      <c r="F10" s="7" t="s">
        <v>8</v>
      </c>
    </row>
    <row r="11" spans="1:6" x14ac:dyDescent="0.25">
      <c r="A11" s="110">
        <v>1</v>
      </c>
      <c r="B11" s="111" t="s">
        <v>184</v>
      </c>
      <c r="C11" s="112"/>
      <c r="D11" s="111"/>
      <c r="E11" s="111"/>
      <c r="F11" s="113"/>
    </row>
    <row r="12" spans="1:6" x14ac:dyDescent="0.25">
      <c r="A12" s="52" t="s">
        <v>10</v>
      </c>
      <c r="B12" s="108" t="s">
        <v>186</v>
      </c>
      <c r="C12" s="54" t="s">
        <v>188</v>
      </c>
      <c r="D12" s="109">
        <v>1</v>
      </c>
      <c r="E12" s="55"/>
      <c r="F12" s="56">
        <f>+D12*E12</f>
        <v>0</v>
      </c>
    </row>
    <row r="13" spans="1:6" x14ac:dyDescent="0.25">
      <c r="A13" s="18" t="s">
        <v>185</v>
      </c>
      <c r="B13" s="24" t="s">
        <v>211</v>
      </c>
      <c r="C13" s="20" t="s">
        <v>188</v>
      </c>
      <c r="D13" s="72">
        <v>1</v>
      </c>
      <c r="E13" s="26"/>
      <c r="F13" s="27">
        <f>+D13*E13</f>
        <v>0</v>
      </c>
    </row>
    <row r="14" spans="1:6" x14ac:dyDescent="0.25">
      <c r="A14" s="114">
        <v>2</v>
      </c>
      <c r="B14" s="115" t="s">
        <v>201</v>
      </c>
      <c r="C14" s="116"/>
      <c r="D14" s="117"/>
      <c r="E14" s="118"/>
      <c r="F14" s="119"/>
    </row>
    <row r="15" spans="1:6" x14ac:dyDescent="0.25">
      <c r="A15" s="52" t="s">
        <v>18</v>
      </c>
      <c r="B15" s="108" t="s">
        <v>242</v>
      </c>
      <c r="C15" s="20" t="s">
        <v>188</v>
      </c>
      <c r="D15" s="71">
        <v>1</v>
      </c>
      <c r="E15" s="81"/>
      <c r="F15" s="36">
        <f>+D15*E15</f>
        <v>0</v>
      </c>
    </row>
    <row r="16" spans="1:6" x14ac:dyDescent="0.25">
      <c r="A16" s="91" t="s">
        <v>24</v>
      </c>
      <c r="B16" s="92" t="s">
        <v>255</v>
      </c>
      <c r="C16" s="25" t="s">
        <v>188</v>
      </c>
      <c r="D16" s="132">
        <v>1</v>
      </c>
      <c r="E16" s="133"/>
      <c r="F16" s="27">
        <f>+D16*E16</f>
        <v>0</v>
      </c>
    </row>
    <row r="17" spans="1:10" x14ac:dyDescent="0.25">
      <c r="A17" s="98">
        <v>3</v>
      </c>
      <c r="B17" s="99" t="s">
        <v>297</v>
      </c>
      <c r="C17" s="100"/>
      <c r="D17" s="101"/>
      <c r="E17" s="102"/>
      <c r="F17" s="103"/>
    </row>
    <row r="18" spans="1:10" x14ac:dyDescent="0.25">
      <c r="A18" s="18" t="s">
        <v>31</v>
      </c>
      <c r="B18" s="19" t="s">
        <v>298</v>
      </c>
      <c r="C18" s="85" t="s">
        <v>188</v>
      </c>
      <c r="D18" s="75">
        <v>1</v>
      </c>
      <c r="E18" s="86"/>
      <c r="F18" s="36">
        <v>0</v>
      </c>
    </row>
    <row r="19" spans="1:10" x14ac:dyDescent="0.25">
      <c r="A19" s="114">
        <v>4</v>
      </c>
      <c r="B19" s="115" t="s">
        <v>334</v>
      </c>
      <c r="C19" s="116"/>
      <c r="D19" s="117"/>
      <c r="E19" s="118"/>
      <c r="F19" s="119"/>
    </row>
    <row r="20" spans="1:10" x14ac:dyDescent="0.25">
      <c r="A20" s="32" t="s">
        <v>56</v>
      </c>
      <c r="B20" s="33" t="s">
        <v>207</v>
      </c>
      <c r="C20" s="85" t="s">
        <v>104</v>
      </c>
      <c r="D20" s="87">
        <v>60</v>
      </c>
      <c r="E20" s="34"/>
      <c r="F20" s="35">
        <f t="shared" ref="F20:F24" si="0">+D20*E20</f>
        <v>0</v>
      </c>
      <c r="J20" s="97"/>
    </row>
    <row r="21" spans="1:10" x14ac:dyDescent="0.25">
      <c r="A21" s="32" t="s">
        <v>61</v>
      </c>
      <c r="B21" s="33" t="s">
        <v>333</v>
      </c>
      <c r="C21" s="85" t="s">
        <v>104</v>
      </c>
      <c r="D21" s="75">
        <v>60</v>
      </c>
      <c r="E21" s="34"/>
      <c r="F21" s="35">
        <f t="shared" si="0"/>
        <v>0</v>
      </c>
    </row>
    <row r="22" spans="1:10" x14ac:dyDescent="0.25">
      <c r="A22" s="18" t="s">
        <v>67</v>
      </c>
      <c r="B22" s="33" t="s">
        <v>213</v>
      </c>
      <c r="C22" s="20" t="s">
        <v>188</v>
      </c>
      <c r="D22" s="76">
        <v>1</v>
      </c>
      <c r="E22" s="21"/>
      <c r="F22" s="35">
        <f t="shared" si="0"/>
        <v>0</v>
      </c>
      <c r="J22" s="97"/>
    </row>
    <row r="23" spans="1:10" x14ac:dyDescent="0.25">
      <c r="A23" s="18" t="s">
        <v>257</v>
      </c>
      <c r="B23" s="33" t="s">
        <v>256</v>
      </c>
      <c r="C23" s="20" t="s">
        <v>104</v>
      </c>
      <c r="D23" s="76">
        <v>70</v>
      </c>
      <c r="E23" s="21"/>
      <c r="F23" s="35">
        <f t="shared" si="0"/>
        <v>0</v>
      </c>
      <c r="J23" s="97"/>
    </row>
    <row r="24" spans="1:10" x14ac:dyDescent="0.25">
      <c r="A24" s="18" t="s">
        <v>280</v>
      </c>
      <c r="B24" s="33" t="s">
        <v>327</v>
      </c>
      <c r="C24" s="20" t="s">
        <v>188</v>
      </c>
      <c r="D24" s="76">
        <v>1</v>
      </c>
      <c r="E24" s="21"/>
      <c r="F24" s="35">
        <f t="shared" si="0"/>
        <v>0</v>
      </c>
      <c r="J24" s="97"/>
    </row>
    <row r="25" spans="1:10" x14ac:dyDescent="0.25">
      <c r="A25" s="114">
        <v>5</v>
      </c>
      <c r="B25" s="111" t="s">
        <v>230</v>
      </c>
      <c r="C25" s="116"/>
      <c r="D25" s="117"/>
      <c r="E25" s="118"/>
      <c r="F25" s="119"/>
    </row>
    <row r="26" spans="1:10" x14ac:dyDescent="0.25">
      <c r="A26" s="32" t="s">
        <v>72</v>
      </c>
      <c r="B26" s="33" t="s">
        <v>283</v>
      </c>
      <c r="C26" s="85" t="s">
        <v>229</v>
      </c>
      <c r="D26" s="87">
        <v>3</v>
      </c>
      <c r="E26" s="34"/>
      <c r="F26" s="35">
        <f t="shared" ref="F26:F28" si="1">+D26*E26</f>
        <v>0</v>
      </c>
      <c r="J26" s="97"/>
    </row>
    <row r="27" spans="1:10" x14ac:dyDescent="0.25">
      <c r="A27" s="32" t="s">
        <v>80</v>
      </c>
      <c r="B27" s="33" t="s">
        <v>284</v>
      </c>
      <c r="C27" s="85" t="s">
        <v>229</v>
      </c>
      <c r="D27" s="88">
        <v>1</v>
      </c>
      <c r="E27" s="34"/>
      <c r="F27" s="35">
        <f t="shared" si="1"/>
        <v>0</v>
      </c>
      <c r="G27" s="89"/>
    </row>
    <row r="28" spans="1:10" x14ac:dyDescent="0.25">
      <c r="A28" s="32" t="s">
        <v>86</v>
      </c>
      <c r="B28" s="33" t="s">
        <v>216</v>
      </c>
      <c r="C28" s="85" t="s">
        <v>188</v>
      </c>
      <c r="D28" s="88">
        <v>1</v>
      </c>
      <c r="E28" s="34"/>
      <c r="F28" s="35">
        <f t="shared" si="1"/>
        <v>0</v>
      </c>
      <c r="G28" s="89"/>
    </row>
    <row r="29" spans="1:10" x14ac:dyDescent="0.25">
      <c r="A29" s="98">
        <v>6</v>
      </c>
      <c r="B29" s="99" t="s">
        <v>190</v>
      </c>
      <c r="C29" s="100"/>
      <c r="D29" s="101"/>
      <c r="E29" s="102"/>
      <c r="F29" s="103"/>
    </row>
    <row r="30" spans="1:10" x14ac:dyDescent="0.25">
      <c r="A30" s="18" t="s">
        <v>97</v>
      </c>
      <c r="B30" s="19" t="s">
        <v>218</v>
      </c>
      <c r="C30" s="20" t="s">
        <v>187</v>
      </c>
      <c r="D30" s="76">
        <v>27</v>
      </c>
      <c r="E30" s="43"/>
      <c r="F30" s="36">
        <f>+E30*D30</f>
        <v>0</v>
      </c>
    </row>
    <row r="31" spans="1:10" x14ac:dyDescent="0.25">
      <c r="A31" s="18" t="s">
        <v>195</v>
      </c>
      <c r="B31" s="19" t="s">
        <v>227</v>
      </c>
      <c r="C31" s="85" t="s">
        <v>229</v>
      </c>
      <c r="D31" s="75">
        <v>1</v>
      </c>
      <c r="E31" s="86"/>
      <c r="F31" s="36">
        <f t="shared" ref="F31:F32" si="2">+E31*D31</f>
        <v>0</v>
      </c>
    </row>
    <row r="32" spans="1:10" x14ac:dyDescent="0.25">
      <c r="A32" s="23" t="s">
        <v>196</v>
      </c>
      <c r="B32" s="19" t="s">
        <v>219</v>
      </c>
      <c r="C32" s="85" t="s">
        <v>188</v>
      </c>
      <c r="D32" s="75">
        <v>1</v>
      </c>
      <c r="E32" s="86"/>
      <c r="F32" s="36">
        <f t="shared" si="2"/>
        <v>0</v>
      </c>
    </row>
    <row r="33" spans="1:11" x14ac:dyDescent="0.25">
      <c r="A33" s="155"/>
      <c r="B33" s="67" t="s">
        <v>180</v>
      </c>
      <c r="C33" s="68"/>
      <c r="D33" s="69"/>
      <c r="E33" s="69"/>
      <c r="F33" s="70">
        <v>0</v>
      </c>
      <c r="K33" s="70"/>
    </row>
    <row r="34" spans="1:11" x14ac:dyDescent="0.25">
      <c r="A34" s="155"/>
      <c r="B34" s="67" t="s">
        <v>181</v>
      </c>
      <c r="C34" s="68"/>
      <c r="D34" s="69"/>
      <c r="E34" s="69"/>
      <c r="F34" s="70">
        <f>0.21*F33</f>
        <v>0</v>
      </c>
    </row>
    <row r="35" spans="1:11" x14ac:dyDescent="0.25">
      <c r="A35" s="66"/>
      <c r="B35" s="67" t="s">
        <v>182</v>
      </c>
      <c r="C35" s="68"/>
      <c r="D35" s="69"/>
      <c r="E35" s="69"/>
      <c r="F35" s="70">
        <f>+F33+F34</f>
        <v>0</v>
      </c>
    </row>
  </sheetData>
  <mergeCells count="1">
    <mergeCell ref="A8:F8"/>
  </mergeCells>
  <printOptions horizontalCentered="1"/>
  <pageMargins left="0.9055118110236221" right="0.51181102362204722" top="0.94488188976377963" bottom="0.74803149606299213" header="0.31496062992125984" footer="0.31496062992125984"/>
  <pageSetup paperSize="9" scale="67" fitToHeight="2" orientation="portrait" r:id="rId1"/>
  <headerFooter>
    <oddHeader>&amp;R&amp;G</oddHeader>
  </headerFooter>
  <legacyDrawingHF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2:K35"/>
  <sheetViews>
    <sheetView showGridLines="0" view="pageBreakPreview" topLeftCell="A11" zoomScale="115" zoomScaleSheetLayoutView="115" workbookViewId="0">
      <selection activeCell="B3" sqref="A3:F25"/>
    </sheetView>
  </sheetViews>
  <sheetFormatPr baseColWidth="10" defaultRowHeight="15" x14ac:dyDescent="0.25"/>
  <cols>
    <col min="1" max="1" width="11.42578125" customWidth="1"/>
    <col min="2" max="2" width="75.85546875" customWidth="1"/>
    <col min="3" max="3" width="7.7109375" customWidth="1"/>
    <col min="4" max="4" width="9.28515625" customWidth="1"/>
    <col min="5" max="6" width="10.42578125" customWidth="1"/>
    <col min="7" max="7" width="12.7109375" bestFit="1" customWidth="1"/>
    <col min="11" max="11" width="13" bestFit="1" customWidth="1"/>
  </cols>
  <sheetData>
    <row r="2" spans="1:6" ht="18" customHeight="1" x14ac:dyDescent="0.25"/>
    <row r="4" spans="1:6" ht="18" x14ac:dyDescent="0.25">
      <c r="A4" s="135" t="s">
        <v>183</v>
      </c>
      <c r="B4" s="153" t="e">
        <f>+#REF!</f>
        <v>#REF!</v>
      </c>
      <c r="C4" s="3"/>
      <c r="D4" s="3"/>
      <c r="E4" s="2"/>
      <c r="F4" s="2"/>
    </row>
    <row r="5" spans="1:6" ht="18" x14ac:dyDescent="0.25">
      <c r="A5" s="104"/>
      <c r="B5" s="154" t="s">
        <v>299</v>
      </c>
      <c r="C5" s="3"/>
      <c r="D5" s="3"/>
      <c r="E5" s="2"/>
      <c r="F5" s="2"/>
    </row>
    <row r="6" spans="1:6" ht="18" x14ac:dyDescent="0.25">
      <c r="A6" s="1" t="s">
        <v>225</v>
      </c>
      <c r="B6" s="104" t="s">
        <v>286</v>
      </c>
      <c r="C6" s="3"/>
      <c r="D6" s="3"/>
      <c r="E6" s="2"/>
      <c r="F6" s="2"/>
    </row>
    <row r="7" spans="1:6" ht="18" x14ac:dyDescent="0.25">
      <c r="A7" s="2"/>
      <c r="B7" s="104" t="s">
        <v>270</v>
      </c>
      <c r="C7" s="3"/>
      <c r="D7" s="3"/>
      <c r="E7" s="2"/>
      <c r="F7" s="2"/>
    </row>
    <row r="8" spans="1:6" ht="20.25" x14ac:dyDescent="0.25">
      <c r="A8" s="258" t="s">
        <v>2</v>
      </c>
      <c r="B8" s="258"/>
      <c r="C8" s="258"/>
      <c r="D8" s="258"/>
      <c r="E8" s="258"/>
      <c r="F8" s="258"/>
    </row>
    <row r="9" spans="1:6" x14ac:dyDescent="0.25">
      <c r="A9" s="2"/>
      <c r="B9" s="2"/>
      <c r="C9" s="3"/>
      <c r="D9" s="3"/>
      <c r="E9" s="2"/>
      <c r="F9" s="2"/>
    </row>
    <row r="10" spans="1:6" ht="25.5" x14ac:dyDescent="0.25">
      <c r="A10" s="4" t="s">
        <v>3</v>
      </c>
      <c r="B10" s="5" t="s">
        <v>4</v>
      </c>
      <c r="C10" s="6" t="s">
        <v>5</v>
      </c>
      <c r="D10" s="7" t="s">
        <v>7</v>
      </c>
      <c r="E10" s="7" t="s">
        <v>6</v>
      </c>
      <c r="F10" s="7" t="s">
        <v>8</v>
      </c>
    </row>
    <row r="11" spans="1:6" x14ac:dyDescent="0.25">
      <c r="A11" s="110">
        <v>1</v>
      </c>
      <c r="B11" s="111" t="s">
        <v>184</v>
      </c>
      <c r="C11" s="112"/>
      <c r="D11" s="111"/>
      <c r="E11" s="111"/>
      <c r="F11" s="113"/>
    </row>
    <row r="12" spans="1:6" x14ac:dyDescent="0.25">
      <c r="A12" s="52" t="s">
        <v>10</v>
      </c>
      <c r="B12" s="108" t="s">
        <v>186</v>
      </c>
      <c r="C12" s="54" t="s">
        <v>188</v>
      </c>
      <c r="D12" s="109">
        <v>1</v>
      </c>
      <c r="E12" s="55"/>
      <c r="F12" s="56">
        <f>+D12*E12</f>
        <v>0</v>
      </c>
    </row>
    <row r="13" spans="1:6" x14ac:dyDescent="0.25">
      <c r="A13" s="18" t="s">
        <v>185</v>
      </c>
      <c r="B13" s="24" t="s">
        <v>211</v>
      </c>
      <c r="C13" s="20" t="s">
        <v>188</v>
      </c>
      <c r="D13" s="72">
        <v>1</v>
      </c>
      <c r="E13" s="26"/>
      <c r="F13" s="27">
        <f>+D13*E13</f>
        <v>0</v>
      </c>
    </row>
    <row r="14" spans="1:6" x14ac:dyDescent="0.25">
      <c r="A14" s="114">
        <v>2</v>
      </c>
      <c r="B14" s="115" t="s">
        <v>201</v>
      </c>
      <c r="C14" s="116"/>
      <c r="D14" s="117"/>
      <c r="E14" s="118"/>
      <c r="F14" s="119"/>
    </row>
    <row r="15" spans="1:6" x14ac:dyDescent="0.25">
      <c r="A15" s="52" t="s">
        <v>18</v>
      </c>
      <c r="B15" s="108" t="s">
        <v>242</v>
      </c>
      <c r="C15" s="20" t="s">
        <v>188</v>
      </c>
      <c r="D15" s="71">
        <v>1</v>
      </c>
      <c r="E15" s="81"/>
      <c r="F15" s="36">
        <f>+D15*E15</f>
        <v>0</v>
      </c>
    </row>
    <row r="16" spans="1:6" x14ac:dyDescent="0.25">
      <c r="A16" s="91" t="s">
        <v>24</v>
      </c>
      <c r="B16" s="92" t="s">
        <v>255</v>
      </c>
      <c r="C16" s="25" t="s">
        <v>188</v>
      </c>
      <c r="D16" s="132">
        <v>1</v>
      </c>
      <c r="E16" s="133"/>
      <c r="F16" s="27">
        <f>+D16*E16</f>
        <v>0</v>
      </c>
    </row>
    <row r="17" spans="1:10" x14ac:dyDescent="0.25">
      <c r="A17" s="98">
        <v>3</v>
      </c>
      <c r="B17" s="99" t="s">
        <v>297</v>
      </c>
      <c r="C17" s="100"/>
      <c r="D17" s="101"/>
      <c r="E17" s="102"/>
      <c r="F17" s="103"/>
    </row>
    <row r="18" spans="1:10" x14ac:dyDescent="0.25">
      <c r="A18" s="18" t="s">
        <v>31</v>
      </c>
      <c r="B18" s="19" t="s">
        <v>298</v>
      </c>
      <c r="C18" s="85" t="s">
        <v>188</v>
      </c>
      <c r="D18" s="75">
        <v>1</v>
      </c>
      <c r="E18" s="86"/>
      <c r="F18" s="36">
        <v>0</v>
      </c>
    </row>
    <row r="19" spans="1:10" x14ac:dyDescent="0.25">
      <c r="A19" s="114">
        <v>4</v>
      </c>
      <c r="B19" s="115" t="s">
        <v>334</v>
      </c>
      <c r="C19" s="116"/>
      <c r="D19" s="117"/>
      <c r="E19" s="118"/>
      <c r="F19" s="119"/>
    </row>
    <row r="20" spans="1:10" x14ac:dyDescent="0.25">
      <c r="A20" s="32" t="s">
        <v>56</v>
      </c>
      <c r="B20" s="33" t="s">
        <v>207</v>
      </c>
      <c r="C20" s="85" t="s">
        <v>104</v>
      </c>
      <c r="D20" s="87">
        <v>60</v>
      </c>
      <c r="E20" s="34"/>
      <c r="F20" s="35">
        <f t="shared" ref="F20:F24" si="0">+D20*E20</f>
        <v>0</v>
      </c>
      <c r="J20" s="97"/>
    </row>
    <row r="21" spans="1:10" x14ac:dyDescent="0.25">
      <c r="A21" s="32" t="s">
        <v>61</v>
      </c>
      <c r="B21" s="33" t="s">
        <v>333</v>
      </c>
      <c r="C21" s="85" t="s">
        <v>104</v>
      </c>
      <c r="D21" s="75">
        <v>60</v>
      </c>
      <c r="E21" s="34"/>
      <c r="F21" s="35">
        <f t="shared" si="0"/>
        <v>0</v>
      </c>
    </row>
    <row r="22" spans="1:10" x14ac:dyDescent="0.25">
      <c r="A22" s="18" t="s">
        <v>67</v>
      </c>
      <c r="B22" s="33" t="s">
        <v>213</v>
      </c>
      <c r="C22" s="20" t="s">
        <v>188</v>
      </c>
      <c r="D22" s="76">
        <v>1</v>
      </c>
      <c r="E22" s="21"/>
      <c r="F22" s="35">
        <f t="shared" si="0"/>
        <v>0</v>
      </c>
      <c r="J22" s="97"/>
    </row>
    <row r="23" spans="1:10" x14ac:dyDescent="0.25">
      <c r="A23" s="18" t="s">
        <v>257</v>
      </c>
      <c r="B23" s="33" t="s">
        <v>256</v>
      </c>
      <c r="C23" s="20" t="s">
        <v>104</v>
      </c>
      <c r="D23" s="76">
        <v>70</v>
      </c>
      <c r="E23" s="21"/>
      <c r="F23" s="35">
        <f t="shared" si="0"/>
        <v>0</v>
      </c>
      <c r="J23" s="97"/>
    </row>
    <row r="24" spans="1:10" x14ac:dyDescent="0.25">
      <c r="A24" s="18" t="s">
        <v>280</v>
      </c>
      <c r="B24" s="33" t="s">
        <v>327</v>
      </c>
      <c r="C24" s="20" t="s">
        <v>188</v>
      </c>
      <c r="D24" s="76">
        <v>1</v>
      </c>
      <c r="E24" s="21"/>
      <c r="F24" s="35">
        <f t="shared" si="0"/>
        <v>0</v>
      </c>
      <c r="J24" s="97"/>
    </row>
    <row r="25" spans="1:10" x14ac:dyDescent="0.25">
      <c r="A25" s="114">
        <v>5</v>
      </c>
      <c r="B25" s="111" t="s">
        <v>230</v>
      </c>
      <c r="C25" s="116"/>
      <c r="D25" s="117"/>
      <c r="E25" s="118"/>
      <c r="F25" s="119"/>
    </row>
    <row r="26" spans="1:10" x14ac:dyDescent="0.25">
      <c r="A26" s="32" t="s">
        <v>72</v>
      </c>
      <c r="B26" s="33" t="s">
        <v>283</v>
      </c>
      <c r="C26" s="85" t="s">
        <v>229</v>
      </c>
      <c r="D26" s="87">
        <v>3</v>
      </c>
      <c r="E26" s="34"/>
      <c r="F26" s="35">
        <f t="shared" ref="F26:F28" si="1">+D26*E26</f>
        <v>0</v>
      </c>
      <c r="J26" s="97"/>
    </row>
    <row r="27" spans="1:10" x14ac:dyDescent="0.25">
      <c r="A27" s="32" t="s">
        <v>80</v>
      </c>
      <c r="B27" s="33" t="s">
        <v>284</v>
      </c>
      <c r="C27" s="85" t="s">
        <v>229</v>
      </c>
      <c r="D27" s="88">
        <v>1</v>
      </c>
      <c r="E27" s="34"/>
      <c r="F27" s="35">
        <f t="shared" si="1"/>
        <v>0</v>
      </c>
      <c r="G27" s="89"/>
    </row>
    <row r="28" spans="1:10" x14ac:dyDescent="0.25">
      <c r="A28" s="32" t="s">
        <v>86</v>
      </c>
      <c r="B28" s="33" t="s">
        <v>216</v>
      </c>
      <c r="C28" s="85" t="s">
        <v>188</v>
      </c>
      <c r="D28" s="88">
        <v>1</v>
      </c>
      <c r="E28" s="34"/>
      <c r="F28" s="35">
        <f t="shared" si="1"/>
        <v>0</v>
      </c>
      <c r="G28" s="89"/>
    </row>
    <row r="29" spans="1:10" x14ac:dyDescent="0.25">
      <c r="A29" s="98">
        <v>6</v>
      </c>
      <c r="B29" s="99" t="s">
        <v>190</v>
      </c>
      <c r="C29" s="100"/>
      <c r="D29" s="101"/>
      <c r="E29" s="102"/>
      <c r="F29" s="103"/>
    </row>
    <row r="30" spans="1:10" x14ac:dyDescent="0.25">
      <c r="A30" s="18" t="s">
        <v>97</v>
      </c>
      <c r="B30" s="19" t="s">
        <v>218</v>
      </c>
      <c r="C30" s="20" t="s">
        <v>187</v>
      </c>
      <c r="D30" s="76">
        <v>24</v>
      </c>
      <c r="E30" s="43"/>
      <c r="F30" s="36">
        <f>+E30*D30</f>
        <v>0</v>
      </c>
    </row>
    <row r="31" spans="1:10" x14ac:dyDescent="0.25">
      <c r="A31" s="18" t="s">
        <v>195</v>
      </c>
      <c r="B31" s="19" t="s">
        <v>227</v>
      </c>
      <c r="C31" s="85" t="s">
        <v>229</v>
      </c>
      <c r="D31" s="75">
        <v>1</v>
      </c>
      <c r="E31" s="86"/>
      <c r="F31" s="36">
        <f t="shared" ref="F31:F32" si="2">+E31*D31</f>
        <v>0</v>
      </c>
    </row>
    <row r="32" spans="1:10" x14ac:dyDescent="0.25">
      <c r="A32" s="23" t="s">
        <v>196</v>
      </c>
      <c r="B32" s="19" t="s">
        <v>219</v>
      </c>
      <c r="C32" s="85" t="s">
        <v>188</v>
      </c>
      <c r="D32" s="75">
        <v>1</v>
      </c>
      <c r="E32" s="86"/>
      <c r="F32" s="36">
        <f t="shared" si="2"/>
        <v>0</v>
      </c>
    </row>
    <row r="33" spans="1:11" x14ac:dyDescent="0.25">
      <c r="A33" s="155"/>
      <c r="B33" s="67" t="s">
        <v>180</v>
      </c>
      <c r="C33" s="68"/>
      <c r="D33" s="69"/>
      <c r="E33" s="69"/>
      <c r="F33" s="70">
        <v>0</v>
      </c>
      <c r="K33" s="70"/>
    </row>
    <row r="34" spans="1:11" x14ac:dyDescent="0.25">
      <c r="A34" s="155"/>
      <c r="B34" s="67" t="s">
        <v>181</v>
      </c>
      <c r="C34" s="68"/>
      <c r="D34" s="69"/>
      <c r="E34" s="69"/>
      <c r="F34" s="70">
        <f>0.21*F33</f>
        <v>0</v>
      </c>
    </row>
    <row r="35" spans="1:11" x14ac:dyDescent="0.25">
      <c r="A35" s="66"/>
      <c r="B35" s="67" t="s">
        <v>182</v>
      </c>
      <c r="C35" s="68"/>
      <c r="D35" s="69"/>
      <c r="E35" s="69"/>
      <c r="F35" s="70">
        <f>+F33+F34</f>
        <v>0</v>
      </c>
    </row>
  </sheetData>
  <mergeCells count="1">
    <mergeCell ref="A8:F8"/>
  </mergeCells>
  <printOptions horizontalCentered="1"/>
  <pageMargins left="0.9055118110236221" right="0.51181102362204722" top="0.94488188976377963" bottom="0.74803149606299213" header="0.31496062992125984" footer="0.31496062992125984"/>
  <pageSetup paperSize="9" scale="69" fitToHeight="2" orientation="portrait" r:id="rId1"/>
  <headerFooter>
    <oddHeader>&amp;R&amp;G</oddHeader>
  </headerFooter>
  <legacyDrawingHF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2:K35"/>
  <sheetViews>
    <sheetView showGridLines="0" view="pageBreakPreview" zoomScale="115" zoomScaleSheetLayoutView="115" workbookViewId="0">
      <selection activeCell="B3" sqref="A3:F25"/>
    </sheetView>
  </sheetViews>
  <sheetFormatPr baseColWidth="10" defaultRowHeight="15" x14ac:dyDescent="0.25"/>
  <cols>
    <col min="1" max="1" width="11.42578125" customWidth="1"/>
    <col min="2" max="2" width="79.5703125" customWidth="1"/>
    <col min="3" max="3" width="7.7109375" customWidth="1"/>
    <col min="4" max="4" width="9.28515625" customWidth="1"/>
    <col min="5" max="6" width="10.42578125" customWidth="1"/>
    <col min="7" max="7" width="12.7109375" bestFit="1" customWidth="1"/>
    <col min="11" max="11" width="13" bestFit="1" customWidth="1"/>
  </cols>
  <sheetData>
    <row r="2" spans="1:6" ht="18" customHeight="1" x14ac:dyDescent="0.25"/>
    <row r="4" spans="1:6" ht="18" x14ac:dyDescent="0.25">
      <c r="A4" s="135" t="s">
        <v>183</v>
      </c>
      <c r="B4" s="153" t="e">
        <f>+#REF!</f>
        <v>#REF!</v>
      </c>
      <c r="C4" s="3"/>
      <c r="D4" s="3"/>
      <c r="E4" s="2"/>
      <c r="F4" s="2"/>
    </row>
    <row r="5" spans="1:6" ht="18" x14ac:dyDescent="0.25">
      <c r="A5" s="104"/>
      <c r="B5" s="104" t="s">
        <v>301</v>
      </c>
      <c r="C5" s="3"/>
      <c r="D5" s="3"/>
      <c r="E5" s="2"/>
      <c r="F5" s="2"/>
    </row>
    <row r="6" spans="1:6" ht="18" x14ac:dyDescent="0.25">
      <c r="A6" s="1" t="s">
        <v>225</v>
      </c>
      <c r="B6" s="104" t="s">
        <v>286</v>
      </c>
      <c r="C6" s="3"/>
      <c r="D6" s="3"/>
      <c r="E6" s="2"/>
      <c r="F6" s="2"/>
    </row>
    <row r="7" spans="1:6" ht="18" x14ac:dyDescent="0.25">
      <c r="A7" s="2"/>
      <c r="B7" s="104" t="s">
        <v>270</v>
      </c>
      <c r="C7" s="3"/>
      <c r="D7" s="3"/>
      <c r="E7" s="2"/>
      <c r="F7" s="2"/>
    </row>
    <row r="8" spans="1:6" ht="20.25" x14ac:dyDescent="0.25">
      <c r="A8" s="258" t="s">
        <v>2</v>
      </c>
      <c r="B8" s="258"/>
      <c r="C8" s="258"/>
      <c r="D8" s="258"/>
      <c r="E8" s="258"/>
      <c r="F8" s="258"/>
    </row>
    <row r="9" spans="1:6" x14ac:dyDescent="0.25">
      <c r="A9" s="2"/>
      <c r="B9" s="2"/>
      <c r="C9" s="3"/>
      <c r="D9" s="3"/>
      <c r="E9" s="2"/>
      <c r="F9" s="2"/>
    </row>
    <row r="10" spans="1:6" ht="25.5" x14ac:dyDescent="0.25">
      <c r="A10" s="4" t="s">
        <v>3</v>
      </c>
      <c r="B10" s="5" t="s">
        <v>4</v>
      </c>
      <c r="C10" s="6" t="s">
        <v>5</v>
      </c>
      <c r="D10" s="7" t="s">
        <v>7</v>
      </c>
      <c r="E10" s="7" t="s">
        <v>6</v>
      </c>
      <c r="F10" s="7" t="s">
        <v>8</v>
      </c>
    </row>
    <row r="11" spans="1:6" x14ac:dyDescent="0.25">
      <c r="A11" s="110">
        <v>1</v>
      </c>
      <c r="B11" s="111" t="s">
        <v>184</v>
      </c>
      <c r="C11" s="112"/>
      <c r="D11" s="111"/>
      <c r="E11" s="111"/>
      <c r="F11" s="113"/>
    </row>
    <row r="12" spans="1:6" x14ac:dyDescent="0.25">
      <c r="A12" s="52" t="s">
        <v>10</v>
      </c>
      <c r="B12" s="108" t="s">
        <v>186</v>
      </c>
      <c r="C12" s="54" t="s">
        <v>188</v>
      </c>
      <c r="D12" s="109">
        <v>1</v>
      </c>
      <c r="E12" s="55"/>
      <c r="F12" s="56">
        <f>+D12*E12</f>
        <v>0</v>
      </c>
    </row>
    <row r="13" spans="1:6" x14ac:dyDescent="0.25">
      <c r="A13" s="18" t="s">
        <v>185</v>
      </c>
      <c r="B13" s="24" t="s">
        <v>211</v>
      </c>
      <c r="C13" s="20" t="s">
        <v>188</v>
      </c>
      <c r="D13" s="72">
        <v>1</v>
      </c>
      <c r="E13" s="26"/>
      <c r="F13" s="27">
        <f>+D13*E13</f>
        <v>0</v>
      </c>
    </row>
    <row r="14" spans="1:6" x14ac:dyDescent="0.25">
      <c r="A14" s="114">
        <v>2</v>
      </c>
      <c r="B14" s="115" t="s">
        <v>201</v>
      </c>
      <c r="C14" s="116"/>
      <c r="D14" s="117"/>
      <c r="E14" s="118"/>
      <c r="F14" s="119"/>
    </row>
    <row r="15" spans="1:6" x14ac:dyDescent="0.25">
      <c r="A15" s="52" t="s">
        <v>18</v>
      </c>
      <c r="B15" s="108" t="s">
        <v>242</v>
      </c>
      <c r="C15" s="20" t="s">
        <v>188</v>
      </c>
      <c r="D15" s="71">
        <v>1</v>
      </c>
      <c r="E15" s="81"/>
      <c r="F15" s="36">
        <f>+D15*E15</f>
        <v>0</v>
      </c>
    </row>
    <row r="16" spans="1:6" x14ac:dyDescent="0.25">
      <c r="A16" s="91" t="s">
        <v>24</v>
      </c>
      <c r="B16" s="92" t="s">
        <v>255</v>
      </c>
      <c r="C16" s="25" t="s">
        <v>188</v>
      </c>
      <c r="D16" s="132">
        <v>1</v>
      </c>
      <c r="E16" s="133"/>
      <c r="F16" s="27">
        <f>+D16*E16</f>
        <v>0</v>
      </c>
    </row>
    <row r="17" spans="1:10" x14ac:dyDescent="0.25">
      <c r="A17" s="98">
        <v>3</v>
      </c>
      <c r="B17" s="99" t="s">
        <v>297</v>
      </c>
      <c r="C17" s="100"/>
      <c r="D17" s="101"/>
      <c r="E17" s="102"/>
      <c r="F17" s="103"/>
    </row>
    <row r="18" spans="1:10" x14ac:dyDescent="0.25">
      <c r="A18" s="18" t="s">
        <v>31</v>
      </c>
      <c r="B18" s="19" t="s">
        <v>298</v>
      </c>
      <c r="C18" s="85" t="s">
        <v>188</v>
      </c>
      <c r="D18" s="75">
        <v>1</v>
      </c>
      <c r="E18" s="86"/>
      <c r="F18" s="36">
        <v>0</v>
      </c>
    </row>
    <row r="19" spans="1:10" x14ac:dyDescent="0.25">
      <c r="A19" s="114">
        <v>4</v>
      </c>
      <c r="B19" s="115" t="s">
        <v>334</v>
      </c>
      <c r="C19" s="116"/>
      <c r="D19" s="117"/>
      <c r="E19" s="118"/>
      <c r="F19" s="119"/>
    </row>
    <row r="20" spans="1:10" x14ac:dyDescent="0.25">
      <c r="A20" s="32" t="s">
        <v>56</v>
      </c>
      <c r="B20" s="33" t="s">
        <v>207</v>
      </c>
      <c r="C20" s="85" t="s">
        <v>104</v>
      </c>
      <c r="D20" s="87">
        <v>60</v>
      </c>
      <c r="E20" s="34"/>
      <c r="F20" s="35">
        <f t="shared" ref="F20:F24" si="0">+D20*E20</f>
        <v>0</v>
      </c>
      <c r="J20" s="97"/>
    </row>
    <row r="21" spans="1:10" x14ac:dyDescent="0.25">
      <c r="A21" s="32" t="s">
        <v>61</v>
      </c>
      <c r="B21" s="33" t="s">
        <v>333</v>
      </c>
      <c r="C21" s="85" t="s">
        <v>104</v>
      </c>
      <c r="D21" s="75">
        <v>60</v>
      </c>
      <c r="E21" s="34"/>
      <c r="F21" s="35">
        <f t="shared" si="0"/>
        <v>0</v>
      </c>
    </row>
    <row r="22" spans="1:10" x14ac:dyDescent="0.25">
      <c r="A22" s="18" t="s">
        <v>67</v>
      </c>
      <c r="B22" s="33" t="s">
        <v>213</v>
      </c>
      <c r="C22" s="20" t="s">
        <v>188</v>
      </c>
      <c r="D22" s="76">
        <v>1</v>
      </c>
      <c r="E22" s="21"/>
      <c r="F22" s="35">
        <f t="shared" si="0"/>
        <v>0</v>
      </c>
      <c r="J22" s="97"/>
    </row>
    <row r="23" spans="1:10" x14ac:dyDescent="0.25">
      <c r="A23" s="18" t="s">
        <v>257</v>
      </c>
      <c r="B23" s="33" t="s">
        <v>256</v>
      </c>
      <c r="C23" s="20" t="s">
        <v>104</v>
      </c>
      <c r="D23" s="76">
        <v>85</v>
      </c>
      <c r="E23" s="21"/>
      <c r="F23" s="35">
        <f t="shared" si="0"/>
        <v>0</v>
      </c>
      <c r="J23" s="97"/>
    </row>
    <row r="24" spans="1:10" x14ac:dyDescent="0.25">
      <c r="A24" s="18" t="s">
        <v>280</v>
      </c>
      <c r="B24" s="33" t="s">
        <v>327</v>
      </c>
      <c r="C24" s="20" t="s">
        <v>188</v>
      </c>
      <c r="D24" s="76">
        <v>1</v>
      </c>
      <c r="E24" s="21"/>
      <c r="F24" s="35">
        <f t="shared" si="0"/>
        <v>0</v>
      </c>
      <c r="J24" s="97"/>
    </row>
    <row r="25" spans="1:10" x14ac:dyDescent="0.25">
      <c r="A25" s="114">
        <v>5</v>
      </c>
      <c r="B25" s="111" t="s">
        <v>230</v>
      </c>
      <c r="C25" s="116"/>
      <c r="D25" s="117"/>
      <c r="E25" s="118"/>
      <c r="F25" s="119"/>
    </row>
    <row r="26" spans="1:10" x14ac:dyDescent="0.25">
      <c r="A26" s="32" t="s">
        <v>72</v>
      </c>
      <c r="B26" s="33" t="s">
        <v>283</v>
      </c>
      <c r="C26" s="85" t="s">
        <v>229</v>
      </c>
      <c r="D26" s="87">
        <v>3</v>
      </c>
      <c r="E26" s="34"/>
      <c r="F26" s="35">
        <f t="shared" ref="F26:F28" si="1">+D26*E26</f>
        <v>0</v>
      </c>
      <c r="J26" s="97"/>
    </row>
    <row r="27" spans="1:10" x14ac:dyDescent="0.25">
      <c r="A27" s="32" t="s">
        <v>80</v>
      </c>
      <c r="B27" s="33" t="s">
        <v>284</v>
      </c>
      <c r="C27" s="85" t="s">
        <v>229</v>
      </c>
      <c r="D27" s="88">
        <v>1</v>
      </c>
      <c r="E27" s="34"/>
      <c r="F27" s="35">
        <f t="shared" si="1"/>
        <v>0</v>
      </c>
      <c r="G27" s="89"/>
    </row>
    <row r="28" spans="1:10" x14ac:dyDescent="0.25">
      <c r="A28" s="32" t="s">
        <v>86</v>
      </c>
      <c r="B28" s="33" t="s">
        <v>216</v>
      </c>
      <c r="C28" s="85" t="s">
        <v>188</v>
      </c>
      <c r="D28" s="88">
        <v>1</v>
      </c>
      <c r="E28" s="34"/>
      <c r="F28" s="35">
        <f t="shared" si="1"/>
        <v>0</v>
      </c>
      <c r="G28" s="89"/>
    </row>
    <row r="29" spans="1:10" x14ac:dyDescent="0.25">
      <c r="A29" s="98">
        <v>6</v>
      </c>
      <c r="B29" s="99" t="s">
        <v>190</v>
      </c>
      <c r="C29" s="100"/>
      <c r="D29" s="101"/>
      <c r="E29" s="102"/>
      <c r="F29" s="103"/>
    </row>
    <row r="30" spans="1:10" x14ac:dyDescent="0.25">
      <c r="A30" s="18" t="s">
        <v>97</v>
      </c>
      <c r="B30" s="19" t="s">
        <v>218</v>
      </c>
      <c r="C30" s="20" t="s">
        <v>187</v>
      </c>
      <c r="D30" s="76">
        <v>69</v>
      </c>
      <c r="E30" s="43"/>
      <c r="F30" s="36">
        <f>+E30*D30</f>
        <v>0</v>
      </c>
    </row>
    <row r="31" spans="1:10" x14ac:dyDescent="0.25">
      <c r="A31" s="18" t="s">
        <v>195</v>
      </c>
      <c r="B31" s="19" t="s">
        <v>227</v>
      </c>
      <c r="C31" s="85" t="s">
        <v>229</v>
      </c>
      <c r="D31" s="75">
        <v>1</v>
      </c>
      <c r="E31" s="86"/>
      <c r="F31" s="36">
        <f t="shared" ref="F31:F32" si="2">+E31*D31</f>
        <v>0</v>
      </c>
    </row>
    <row r="32" spans="1:10" x14ac:dyDescent="0.25">
      <c r="A32" s="23" t="s">
        <v>196</v>
      </c>
      <c r="B32" s="19" t="s">
        <v>219</v>
      </c>
      <c r="C32" s="85" t="s">
        <v>188</v>
      </c>
      <c r="D32" s="75">
        <v>1</v>
      </c>
      <c r="E32" s="86"/>
      <c r="F32" s="36">
        <f t="shared" si="2"/>
        <v>0</v>
      </c>
    </row>
    <row r="33" spans="1:11" x14ac:dyDescent="0.25">
      <c r="A33" s="66"/>
      <c r="B33" s="67" t="s">
        <v>180</v>
      </c>
      <c r="C33" s="68"/>
      <c r="D33" s="69"/>
      <c r="E33" s="69"/>
      <c r="F33" s="70">
        <f>SUM(F12:F32)</f>
        <v>0</v>
      </c>
      <c r="K33" s="70"/>
    </row>
    <row r="34" spans="1:11" x14ac:dyDescent="0.25">
      <c r="A34" s="66"/>
      <c r="B34" s="67" t="s">
        <v>181</v>
      </c>
      <c r="C34" s="68"/>
      <c r="D34" s="69"/>
      <c r="E34" s="69"/>
      <c r="F34" s="70">
        <f>0.21*F33</f>
        <v>0</v>
      </c>
    </row>
    <row r="35" spans="1:11" x14ac:dyDescent="0.25">
      <c r="A35" s="66"/>
      <c r="B35" s="67" t="s">
        <v>182</v>
      </c>
      <c r="C35" s="68"/>
      <c r="D35" s="69"/>
      <c r="E35" s="69"/>
      <c r="F35" s="70">
        <f>+F33+F34</f>
        <v>0</v>
      </c>
    </row>
  </sheetData>
  <mergeCells count="1">
    <mergeCell ref="A8:F8"/>
  </mergeCells>
  <printOptions horizontalCentered="1"/>
  <pageMargins left="0.9055118110236221" right="0.51181102362204722" top="0.94488188976377963" bottom="0.74803149606299213" header="0.31496062992125984" footer="0.31496062992125984"/>
  <pageSetup paperSize="9" scale="67" fitToHeight="2" orientation="portrait" r:id="rId1"/>
  <headerFooter>
    <oddHeader>&amp;R&amp;G</oddHeader>
  </headerFooter>
  <legacyDrawingHF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B3:G26"/>
  <sheetViews>
    <sheetView showGridLines="0" zoomScaleSheetLayoutView="100" workbookViewId="0">
      <selection activeCell="B3" sqref="A3:F25"/>
    </sheetView>
  </sheetViews>
  <sheetFormatPr baseColWidth="10" defaultRowHeight="15" x14ac:dyDescent="0.25"/>
  <cols>
    <col min="2" max="2" width="9.85546875" customWidth="1"/>
    <col min="3" max="3" width="73" customWidth="1"/>
    <col min="4" max="4" width="23.5703125" customWidth="1"/>
  </cols>
  <sheetData>
    <row r="3" spans="2:7" ht="36" x14ac:dyDescent="0.25">
      <c r="B3" s="135" t="s">
        <v>183</v>
      </c>
      <c r="C3" s="137" t="str">
        <f>+'Ap. RUTA NACIONAL 16'!B4</f>
        <v>CONSTRUCCIÓN DE APEADEROS DEL SERVICIO SAENZ PEÑA - CHOROTIS</v>
      </c>
      <c r="D3" s="3"/>
      <c r="E3" s="3"/>
      <c r="F3" s="2"/>
      <c r="G3" s="2"/>
    </row>
    <row r="4" spans="2:7" ht="18" x14ac:dyDescent="0.25">
      <c r="B4" s="104"/>
      <c r="C4" s="104" t="s">
        <v>345</v>
      </c>
      <c r="D4" s="3"/>
      <c r="E4" s="3"/>
      <c r="F4" s="2"/>
      <c r="G4" s="2"/>
    </row>
    <row r="5" spans="2:7" ht="18" x14ac:dyDescent="0.25">
      <c r="B5" s="1" t="s">
        <v>225</v>
      </c>
      <c r="C5" s="104" t="e">
        <f>+#REF!</f>
        <v>#REF!</v>
      </c>
      <c r="D5" s="3"/>
      <c r="E5" s="3"/>
      <c r="F5" s="2"/>
      <c r="G5" s="2"/>
    </row>
    <row r="6" spans="2:7" x14ac:dyDescent="0.25">
      <c r="B6" s="2"/>
      <c r="C6" s="2"/>
      <c r="D6" s="3"/>
      <c r="E6" s="3"/>
      <c r="F6" s="2"/>
      <c r="G6" s="2"/>
    </row>
    <row r="7" spans="2:7" ht="20.25" x14ac:dyDescent="0.25">
      <c r="B7" s="258" t="s">
        <v>248</v>
      </c>
      <c r="C7" s="258"/>
      <c r="D7" s="258"/>
      <c r="E7" s="120"/>
      <c r="F7" s="120"/>
      <c r="G7" s="120"/>
    </row>
    <row r="8" spans="2:7" ht="15.75" thickBot="1" x14ac:dyDescent="0.3">
      <c r="B8" s="2"/>
      <c r="C8" s="2"/>
      <c r="D8" s="3"/>
      <c r="E8" s="3"/>
      <c r="F8" s="2"/>
      <c r="G8" s="2"/>
    </row>
    <row r="9" spans="2:7" x14ac:dyDescent="0.25">
      <c r="B9" s="139" t="s">
        <v>279</v>
      </c>
      <c r="C9" s="140" t="s">
        <v>260</v>
      </c>
      <c r="D9" s="141" t="s">
        <v>244</v>
      </c>
    </row>
    <row r="10" spans="2:7" ht="30" customHeight="1" x14ac:dyDescent="0.25">
      <c r="B10" s="121">
        <v>1</v>
      </c>
      <c r="C10" s="90" t="str">
        <f>+'Ap. BRASIL'!B5</f>
        <v>APEADERO BRASIL</v>
      </c>
      <c r="D10" s="142">
        <v>0</v>
      </c>
    </row>
    <row r="11" spans="2:7" ht="30" customHeight="1" x14ac:dyDescent="0.25">
      <c r="B11" s="121">
        <v>2</v>
      </c>
      <c r="C11" s="90" t="str">
        <f>+'Ap. SARMIENTO'!B5</f>
        <v>APEADERO SARMIENTO</v>
      </c>
      <c r="D11" s="142">
        <v>0</v>
      </c>
    </row>
    <row r="12" spans="2:7" ht="30" customHeight="1" x14ac:dyDescent="0.25">
      <c r="B12" s="121">
        <v>3</v>
      </c>
      <c r="C12" s="90" t="str">
        <f>+'Ap. GÜEMES'!B5</f>
        <v>APEADERO GÜEMES</v>
      </c>
      <c r="D12" s="142">
        <v>0</v>
      </c>
    </row>
    <row r="13" spans="2:7" ht="30" customHeight="1" thickBot="1" x14ac:dyDescent="0.3">
      <c r="B13" s="121">
        <v>4</v>
      </c>
      <c r="C13" s="90" t="str">
        <f>+'Ap. CACIQUE PELAYO'!B5</f>
        <v>CACIQUE PELAYO</v>
      </c>
      <c r="D13" s="142">
        <v>0</v>
      </c>
    </row>
    <row r="14" spans="2:7" ht="21.75" thickBot="1" x14ac:dyDescent="0.4">
      <c r="B14" s="149"/>
      <c r="C14" s="151" t="s">
        <v>344</v>
      </c>
      <c r="D14" s="152">
        <v>0</v>
      </c>
    </row>
    <row r="17" spans="2:4" x14ac:dyDescent="0.25">
      <c r="B17" t="s">
        <v>247</v>
      </c>
    </row>
    <row r="26" spans="2:4" x14ac:dyDescent="0.25">
      <c r="D26" s="131" t="s">
        <v>246</v>
      </c>
    </row>
  </sheetData>
  <mergeCells count="1">
    <mergeCell ref="B7:D7"/>
  </mergeCells>
  <pageMargins left="0.70866141732283472" right="0.70866141732283472" top="0.74803149606299213" bottom="0.74803149606299213" header="0.31496062992125984" footer="0.31496062992125984"/>
  <pageSetup paperSize="9" scale="81" orientation="portrait" r:id="rId1"/>
  <headerFooter>
    <oddHeader>&amp;R&amp;G</oddHeader>
  </headerFooter>
  <colBreaks count="1" manualBreakCount="1">
    <brk id="5" max="1048575" man="1"/>
  </colBreaks>
  <legacyDrawingHF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2:K35"/>
  <sheetViews>
    <sheetView showGridLines="0" view="pageBreakPreview" topLeftCell="A11" zoomScale="115" zoomScaleSheetLayoutView="115" workbookViewId="0">
      <selection activeCell="B3" sqref="A3:F25"/>
    </sheetView>
  </sheetViews>
  <sheetFormatPr baseColWidth="10" defaultRowHeight="15" x14ac:dyDescent="0.25"/>
  <cols>
    <col min="1" max="1" width="11.42578125" customWidth="1"/>
    <col min="2" max="2" width="79.5703125" customWidth="1"/>
    <col min="3" max="3" width="7.7109375" customWidth="1"/>
    <col min="4" max="4" width="9.28515625" customWidth="1"/>
    <col min="5" max="6" width="10.42578125" customWidth="1"/>
    <col min="7" max="7" width="12.7109375" bestFit="1" customWidth="1"/>
    <col min="11" max="11" width="13" bestFit="1" customWidth="1"/>
  </cols>
  <sheetData>
    <row r="2" spans="1:6" ht="18" customHeight="1" x14ac:dyDescent="0.25"/>
    <row r="4" spans="1:6" ht="18" x14ac:dyDescent="0.25">
      <c r="A4" s="135" t="s">
        <v>183</v>
      </c>
      <c r="B4" s="153" t="e">
        <f>+#REF!</f>
        <v>#REF!</v>
      </c>
      <c r="C4" s="3"/>
      <c r="D4" s="3"/>
      <c r="E4" s="2"/>
      <c r="F4" s="2"/>
    </row>
    <row r="5" spans="1:6" ht="18" x14ac:dyDescent="0.25">
      <c r="A5" s="104"/>
      <c r="B5" s="104" t="s">
        <v>322</v>
      </c>
      <c r="C5" s="3"/>
      <c r="D5" s="3"/>
      <c r="E5" s="2"/>
      <c r="F5" s="2"/>
    </row>
    <row r="6" spans="1:6" ht="18" x14ac:dyDescent="0.25">
      <c r="A6" s="1" t="s">
        <v>225</v>
      </c>
      <c r="B6" s="104" t="s">
        <v>286</v>
      </c>
      <c r="C6" s="3"/>
      <c r="D6" s="3"/>
      <c r="E6" s="2"/>
      <c r="F6" s="2"/>
    </row>
    <row r="7" spans="1:6" ht="18" x14ac:dyDescent="0.25">
      <c r="A7" s="2"/>
      <c r="B7" s="104" t="s">
        <v>270</v>
      </c>
      <c r="C7" s="3"/>
      <c r="D7" s="3"/>
      <c r="E7" s="2"/>
      <c r="F7" s="2"/>
    </row>
    <row r="8" spans="1:6" ht="20.25" x14ac:dyDescent="0.25">
      <c r="A8" s="258" t="s">
        <v>2</v>
      </c>
      <c r="B8" s="258"/>
      <c r="C8" s="258"/>
      <c r="D8" s="258"/>
      <c r="E8" s="258"/>
      <c r="F8" s="258"/>
    </row>
    <row r="9" spans="1:6" x14ac:dyDescent="0.25">
      <c r="A9" s="2"/>
      <c r="B9" s="2"/>
      <c r="C9" s="3"/>
      <c r="D9" s="3"/>
      <c r="E9" s="2"/>
      <c r="F9" s="2"/>
    </row>
    <row r="10" spans="1:6" ht="25.5" x14ac:dyDescent="0.25">
      <c r="A10" s="4" t="s">
        <v>3</v>
      </c>
      <c r="B10" s="5" t="s">
        <v>4</v>
      </c>
      <c r="C10" s="6" t="s">
        <v>5</v>
      </c>
      <c r="D10" s="7" t="s">
        <v>7</v>
      </c>
      <c r="E10" s="7" t="s">
        <v>6</v>
      </c>
      <c r="F10" s="7" t="s">
        <v>8</v>
      </c>
    </row>
    <row r="11" spans="1:6" x14ac:dyDescent="0.25">
      <c r="A11" s="110">
        <v>1</v>
      </c>
      <c r="B11" s="111" t="s">
        <v>184</v>
      </c>
      <c r="C11" s="112"/>
      <c r="D11" s="111"/>
      <c r="E11" s="111"/>
      <c r="F11" s="113"/>
    </row>
    <row r="12" spans="1:6" x14ac:dyDescent="0.25">
      <c r="A12" s="52" t="s">
        <v>10</v>
      </c>
      <c r="B12" s="108" t="s">
        <v>186</v>
      </c>
      <c r="C12" s="54" t="s">
        <v>188</v>
      </c>
      <c r="D12" s="109">
        <v>1</v>
      </c>
      <c r="E12" s="55"/>
      <c r="F12" s="56">
        <f>+D12*E12</f>
        <v>0</v>
      </c>
    </row>
    <row r="13" spans="1:6" x14ac:dyDescent="0.25">
      <c r="A13" s="18" t="s">
        <v>185</v>
      </c>
      <c r="B13" s="24" t="s">
        <v>211</v>
      </c>
      <c r="C13" s="20" t="s">
        <v>188</v>
      </c>
      <c r="D13" s="72">
        <v>1</v>
      </c>
      <c r="E13" s="26"/>
      <c r="F13" s="27">
        <f>+D13*E13</f>
        <v>0</v>
      </c>
    </row>
    <row r="14" spans="1:6" x14ac:dyDescent="0.25">
      <c r="A14" s="114">
        <v>2</v>
      </c>
      <c r="B14" s="115" t="s">
        <v>201</v>
      </c>
      <c r="C14" s="116"/>
      <c r="D14" s="117"/>
      <c r="E14" s="118"/>
      <c r="F14" s="119"/>
    </row>
    <row r="15" spans="1:6" x14ac:dyDescent="0.25">
      <c r="A15" s="52" t="s">
        <v>18</v>
      </c>
      <c r="B15" s="108" t="s">
        <v>242</v>
      </c>
      <c r="C15" s="20" t="s">
        <v>188</v>
      </c>
      <c r="D15" s="71">
        <v>1</v>
      </c>
      <c r="E15" s="81"/>
      <c r="F15" s="36">
        <f>+D15*E15</f>
        <v>0</v>
      </c>
    </row>
    <row r="16" spans="1:6" x14ac:dyDescent="0.25">
      <c r="A16" s="91" t="s">
        <v>24</v>
      </c>
      <c r="B16" s="92" t="s">
        <v>255</v>
      </c>
      <c r="C16" s="25" t="s">
        <v>188</v>
      </c>
      <c r="D16" s="132">
        <v>1</v>
      </c>
      <c r="E16" s="133"/>
      <c r="F16" s="27">
        <f>+D16*E16</f>
        <v>0</v>
      </c>
    </row>
    <row r="17" spans="1:10" x14ac:dyDescent="0.25">
      <c r="A17" s="98">
        <v>3</v>
      </c>
      <c r="B17" s="99" t="s">
        <v>297</v>
      </c>
      <c r="C17" s="100"/>
      <c r="D17" s="101"/>
      <c r="E17" s="102"/>
      <c r="F17" s="103"/>
    </row>
    <row r="18" spans="1:10" x14ac:dyDescent="0.25">
      <c r="A18" s="18" t="s">
        <v>31</v>
      </c>
      <c r="B18" s="19" t="s">
        <v>298</v>
      </c>
      <c r="C18" s="85" t="s">
        <v>188</v>
      </c>
      <c r="D18" s="75">
        <v>1</v>
      </c>
      <c r="E18" s="86"/>
      <c r="F18" s="36">
        <v>0</v>
      </c>
    </row>
    <row r="19" spans="1:10" x14ac:dyDescent="0.25">
      <c r="A19" s="114">
        <v>4</v>
      </c>
      <c r="B19" s="115" t="s">
        <v>334</v>
      </c>
      <c r="C19" s="116"/>
      <c r="D19" s="117"/>
      <c r="E19" s="118"/>
      <c r="F19" s="119"/>
    </row>
    <row r="20" spans="1:10" x14ac:dyDescent="0.25">
      <c r="A20" s="32" t="s">
        <v>56</v>
      </c>
      <c r="B20" s="33" t="s">
        <v>207</v>
      </c>
      <c r="C20" s="85" t="s">
        <v>104</v>
      </c>
      <c r="D20" s="87">
        <v>60</v>
      </c>
      <c r="E20" s="34"/>
      <c r="F20" s="35">
        <f t="shared" ref="F20:F24" si="0">+D20*E20</f>
        <v>0</v>
      </c>
      <c r="J20" s="97"/>
    </row>
    <row r="21" spans="1:10" x14ac:dyDescent="0.25">
      <c r="A21" s="32" t="s">
        <v>61</v>
      </c>
      <c r="B21" s="33" t="s">
        <v>333</v>
      </c>
      <c r="C21" s="85" t="s">
        <v>104</v>
      </c>
      <c r="D21" s="75">
        <v>60</v>
      </c>
      <c r="E21" s="34"/>
      <c r="F21" s="35">
        <f t="shared" si="0"/>
        <v>0</v>
      </c>
    </row>
    <row r="22" spans="1:10" x14ac:dyDescent="0.25">
      <c r="A22" s="18" t="s">
        <v>67</v>
      </c>
      <c r="B22" s="33" t="s">
        <v>213</v>
      </c>
      <c r="C22" s="20" t="s">
        <v>188</v>
      </c>
      <c r="D22" s="76">
        <v>1</v>
      </c>
      <c r="E22" s="21"/>
      <c r="F22" s="35">
        <f t="shared" si="0"/>
        <v>0</v>
      </c>
      <c r="J22" s="97"/>
    </row>
    <row r="23" spans="1:10" x14ac:dyDescent="0.25">
      <c r="A23" s="18" t="s">
        <v>257</v>
      </c>
      <c r="B23" s="33" t="s">
        <v>256</v>
      </c>
      <c r="C23" s="20" t="s">
        <v>104</v>
      </c>
      <c r="D23" s="76">
        <v>70</v>
      </c>
      <c r="E23" s="21"/>
      <c r="F23" s="35">
        <f t="shared" si="0"/>
        <v>0</v>
      </c>
      <c r="J23" s="97"/>
    </row>
    <row r="24" spans="1:10" x14ac:dyDescent="0.25">
      <c r="A24" s="18" t="s">
        <v>280</v>
      </c>
      <c r="B24" s="33" t="s">
        <v>327</v>
      </c>
      <c r="C24" s="20" t="s">
        <v>188</v>
      </c>
      <c r="D24" s="76">
        <v>1</v>
      </c>
      <c r="E24" s="21"/>
      <c r="F24" s="35">
        <f t="shared" si="0"/>
        <v>0</v>
      </c>
      <c r="J24" s="97"/>
    </row>
    <row r="25" spans="1:10" x14ac:dyDescent="0.25">
      <c r="A25" s="114">
        <v>5</v>
      </c>
      <c r="B25" s="111" t="s">
        <v>230</v>
      </c>
      <c r="C25" s="116"/>
      <c r="D25" s="117"/>
      <c r="E25" s="118"/>
      <c r="F25" s="119"/>
    </row>
    <row r="26" spans="1:10" x14ac:dyDescent="0.25">
      <c r="A26" s="32" t="s">
        <v>72</v>
      </c>
      <c r="B26" s="33" t="s">
        <v>283</v>
      </c>
      <c r="C26" s="85" t="s">
        <v>229</v>
      </c>
      <c r="D26" s="87">
        <v>3</v>
      </c>
      <c r="E26" s="34"/>
      <c r="F26" s="35">
        <f t="shared" ref="F26:F28" si="1">+D26*E26</f>
        <v>0</v>
      </c>
      <c r="J26" s="97"/>
    </row>
    <row r="27" spans="1:10" x14ac:dyDescent="0.25">
      <c r="A27" s="32" t="s">
        <v>80</v>
      </c>
      <c r="B27" s="33" t="s">
        <v>284</v>
      </c>
      <c r="C27" s="85" t="s">
        <v>229</v>
      </c>
      <c r="D27" s="88">
        <v>1</v>
      </c>
      <c r="E27" s="34"/>
      <c r="F27" s="35">
        <f t="shared" si="1"/>
        <v>0</v>
      </c>
      <c r="G27" s="89"/>
    </row>
    <row r="28" spans="1:10" x14ac:dyDescent="0.25">
      <c r="A28" s="32" t="s">
        <v>86</v>
      </c>
      <c r="B28" s="33" t="s">
        <v>216</v>
      </c>
      <c r="C28" s="85" t="s">
        <v>188</v>
      </c>
      <c r="D28" s="88">
        <v>1</v>
      </c>
      <c r="E28" s="34"/>
      <c r="F28" s="35">
        <f t="shared" si="1"/>
        <v>0</v>
      </c>
      <c r="G28" s="89"/>
    </row>
    <row r="29" spans="1:10" x14ac:dyDescent="0.25">
      <c r="A29" s="98">
        <v>6</v>
      </c>
      <c r="B29" s="99" t="s">
        <v>190</v>
      </c>
      <c r="C29" s="100"/>
      <c r="D29" s="101"/>
      <c r="E29" s="102"/>
      <c r="F29" s="103"/>
    </row>
    <row r="30" spans="1:10" x14ac:dyDescent="0.25">
      <c r="A30" s="18" t="s">
        <v>97</v>
      </c>
      <c r="B30" s="19" t="e">
        <f>+#REF!</f>
        <v>#REF!</v>
      </c>
      <c r="C30" s="20" t="s">
        <v>187</v>
      </c>
      <c r="D30" s="76">
        <v>23</v>
      </c>
      <c r="E30" s="43"/>
      <c r="F30" s="36">
        <f>+E30*D30</f>
        <v>0</v>
      </c>
    </row>
    <row r="31" spans="1:10" x14ac:dyDescent="0.25">
      <c r="A31" s="18" t="s">
        <v>195</v>
      </c>
      <c r="B31" s="19" t="e">
        <f>+#REF!</f>
        <v>#REF!</v>
      </c>
      <c r="C31" s="85" t="s">
        <v>229</v>
      </c>
      <c r="D31" s="75">
        <v>1</v>
      </c>
      <c r="E31" s="86"/>
      <c r="F31" s="36">
        <f t="shared" ref="F31:F32" si="2">+E31*D31</f>
        <v>0</v>
      </c>
    </row>
    <row r="32" spans="1:10" x14ac:dyDescent="0.25">
      <c r="A32" s="23" t="s">
        <v>196</v>
      </c>
      <c r="B32" s="19" t="e">
        <f>+#REF!</f>
        <v>#REF!</v>
      </c>
      <c r="C32" s="85" t="s">
        <v>188</v>
      </c>
      <c r="D32" s="75">
        <v>1</v>
      </c>
      <c r="E32" s="86"/>
      <c r="F32" s="36">
        <f t="shared" si="2"/>
        <v>0</v>
      </c>
    </row>
    <row r="33" spans="1:11" x14ac:dyDescent="0.25">
      <c r="A33" s="155"/>
      <c r="B33" s="67" t="s">
        <v>180</v>
      </c>
      <c r="C33" s="68"/>
      <c r="D33" s="69"/>
      <c r="E33" s="69"/>
      <c r="F33" s="70">
        <v>0</v>
      </c>
      <c r="K33" s="70"/>
    </row>
    <row r="34" spans="1:11" x14ac:dyDescent="0.25">
      <c r="A34" s="155"/>
      <c r="B34" s="67" t="s">
        <v>181</v>
      </c>
      <c r="C34" s="68"/>
      <c r="D34" s="69"/>
      <c r="E34" s="69"/>
      <c r="F34" s="70">
        <f>0.21*F33</f>
        <v>0</v>
      </c>
    </row>
    <row r="35" spans="1:11" x14ac:dyDescent="0.25">
      <c r="A35" s="66"/>
      <c r="B35" s="67" t="s">
        <v>182</v>
      </c>
      <c r="C35" s="68"/>
      <c r="D35" s="69"/>
      <c r="E35" s="69"/>
      <c r="F35" s="70">
        <f>+F33+F34</f>
        <v>0</v>
      </c>
    </row>
  </sheetData>
  <mergeCells count="1">
    <mergeCell ref="A8:F8"/>
  </mergeCells>
  <printOptions horizontalCentered="1"/>
  <pageMargins left="0.9055118110236221" right="0.51181102362204722" top="0.94488188976377963" bottom="0.74803149606299213" header="0.31496062992125984" footer="0.31496062992125984"/>
  <pageSetup paperSize="9" scale="67" fitToHeight="2" orientation="portrait" r:id="rId1"/>
  <headerFooter>
    <oddHeader>&amp;R&amp;G</oddHeader>
  </headerFooter>
  <legacyDrawingHF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2:K47"/>
  <sheetViews>
    <sheetView showGridLines="0" view="pageBreakPreview" topLeftCell="A6" zoomScale="115" zoomScaleSheetLayoutView="115" workbookViewId="0">
      <selection activeCell="B3" sqref="A3:F25"/>
    </sheetView>
  </sheetViews>
  <sheetFormatPr baseColWidth="10" defaultRowHeight="15" x14ac:dyDescent="0.25"/>
  <cols>
    <col min="1" max="1" width="11.42578125" customWidth="1"/>
    <col min="2" max="2" width="79.5703125" customWidth="1"/>
    <col min="3" max="3" width="7.7109375" customWidth="1"/>
    <col min="4" max="4" width="9.28515625" customWidth="1"/>
    <col min="5" max="6" width="10.42578125" customWidth="1"/>
    <col min="7" max="7" width="12.7109375" bestFit="1" customWidth="1"/>
    <col min="11" max="11" width="13" bestFit="1" customWidth="1"/>
  </cols>
  <sheetData>
    <row r="2" spans="1:6" ht="18" customHeight="1" x14ac:dyDescent="0.25"/>
    <row r="4" spans="1:6" ht="18" x14ac:dyDescent="0.25">
      <c r="A4" s="135" t="s">
        <v>183</v>
      </c>
      <c r="B4" s="153" t="e">
        <f>+#REF!</f>
        <v>#REF!</v>
      </c>
      <c r="C4" s="3"/>
      <c r="D4" s="3"/>
      <c r="E4" s="2"/>
      <c r="F4" s="2"/>
    </row>
    <row r="5" spans="1:6" ht="18" x14ac:dyDescent="0.25">
      <c r="A5" s="104"/>
      <c r="B5" s="104" t="s">
        <v>323</v>
      </c>
      <c r="C5" s="3"/>
      <c r="D5" s="3"/>
      <c r="E5" s="2"/>
      <c r="F5" s="2"/>
    </row>
    <row r="6" spans="1:6" ht="18" x14ac:dyDescent="0.25">
      <c r="A6" s="1" t="s">
        <v>225</v>
      </c>
      <c r="B6" s="104" t="s">
        <v>286</v>
      </c>
      <c r="C6" s="3"/>
      <c r="D6" s="3"/>
      <c r="E6" s="2"/>
      <c r="F6" s="2"/>
    </row>
    <row r="7" spans="1:6" ht="18" x14ac:dyDescent="0.25">
      <c r="A7" s="2"/>
      <c r="B7" s="104" t="s">
        <v>270</v>
      </c>
      <c r="C7" s="3"/>
      <c r="D7" s="3"/>
      <c r="E7" s="2"/>
      <c r="F7" s="2"/>
    </row>
    <row r="8" spans="1:6" ht="20.25" x14ac:dyDescent="0.25">
      <c r="A8" s="258" t="s">
        <v>2</v>
      </c>
      <c r="B8" s="258"/>
      <c r="C8" s="258"/>
      <c r="D8" s="258"/>
      <c r="E8" s="258"/>
      <c r="F8" s="258"/>
    </row>
    <row r="9" spans="1:6" x14ac:dyDescent="0.25">
      <c r="A9" s="2"/>
      <c r="B9" s="2"/>
      <c r="C9" s="3"/>
      <c r="D9" s="3"/>
      <c r="E9" s="2"/>
      <c r="F9" s="2"/>
    </row>
    <row r="10" spans="1:6" ht="25.5" x14ac:dyDescent="0.25">
      <c r="A10" s="4" t="s">
        <v>3</v>
      </c>
      <c r="B10" s="5" t="s">
        <v>4</v>
      </c>
      <c r="C10" s="6" t="s">
        <v>5</v>
      </c>
      <c r="D10" s="7" t="s">
        <v>7</v>
      </c>
      <c r="E10" s="7" t="s">
        <v>6</v>
      </c>
      <c r="F10" s="7" t="s">
        <v>8</v>
      </c>
    </row>
    <row r="11" spans="1:6" x14ac:dyDescent="0.25">
      <c r="A11" s="110">
        <v>1</v>
      </c>
      <c r="B11" s="111" t="s">
        <v>184</v>
      </c>
      <c r="C11" s="112"/>
      <c r="D11" s="111"/>
      <c r="E11" s="111"/>
      <c r="F11" s="113"/>
    </row>
    <row r="12" spans="1:6" x14ac:dyDescent="0.25">
      <c r="A12" s="52" t="s">
        <v>10</v>
      </c>
      <c r="B12" s="108" t="s">
        <v>186</v>
      </c>
      <c r="C12" s="54" t="s">
        <v>188</v>
      </c>
      <c r="D12" s="109">
        <v>1</v>
      </c>
      <c r="E12" s="55"/>
      <c r="F12" s="56">
        <f>+D12*E12</f>
        <v>0</v>
      </c>
    </row>
    <row r="13" spans="1:6" x14ac:dyDescent="0.25">
      <c r="A13" s="18" t="s">
        <v>185</v>
      </c>
      <c r="B13" s="24" t="s">
        <v>211</v>
      </c>
      <c r="C13" s="20" t="s">
        <v>188</v>
      </c>
      <c r="D13" s="72">
        <v>1</v>
      </c>
      <c r="E13" s="26"/>
      <c r="F13" s="27">
        <f>+D13*E13</f>
        <v>0</v>
      </c>
    </row>
    <row r="14" spans="1:6" x14ac:dyDescent="0.25">
      <c r="A14" s="114">
        <v>2</v>
      </c>
      <c r="B14" s="115" t="s">
        <v>201</v>
      </c>
      <c r="C14" s="116"/>
      <c r="D14" s="117"/>
      <c r="E14" s="118"/>
      <c r="F14" s="119"/>
    </row>
    <row r="15" spans="1:6" x14ac:dyDescent="0.25">
      <c r="A15" s="52" t="s">
        <v>18</v>
      </c>
      <c r="B15" s="108" t="s">
        <v>242</v>
      </c>
      <c r="C15" s="20" t="s">
        <v>188</v>
      </c>
      <c r="D15" s="71">
        <v>1</v>
      </c>
      <c r="E15" s="81"/>
      <c r="F15" s="36">
        <f>+D15*E15</f>
        <v>0</v>
      </c>
    </row>
    <row r="16" spans="1:6" x14ac:dyDescent="0.25">
      <c r="A16" s="91" t="s">
        <v>24</v>
      </c>
      <c r="B16" s="92" t="s">
        <v>255</v>
      </c>
      <c r="C16" s="25" t="s">
        <v>188</v>
      </c>
      <c r="D16" s="132">
        <v>1</v>
      </c>
      <c r="E16" s="133"/>
      <c r="F16" s="27">
        <f>+D16*E16</f>
        <v>0</v>
      </c>
    </row>
    <row r="17" spans="1:10" x14ac:dyDescent="0.25">
      <c r="A17" s="114">
        <v>3</v>
      </c>
      <c r="B17" s="111" t="s">
        <v>331</v>
      </c>
      <c r="C17" s="112"/>
      <c r="D17" s="111"/>
      <c r="E17" s="111"/>
      <c r="F17" s="113"/>
    </row>
    <row r="18" spans="1:10" ht="25.5" x14ac:dyDescent="0.25">
      <c r="A18" s="52" t="s">
        <v>31</v>
      </c>
      <c r="B18" s="158" t="s">
        <v>335</v>
      </c>
      <c r="C18" s="54" t="s">
        <v>104</v>
      </c>
      <c r="D18" s="109">
        <v>20</v>
      </c>
      <c r="E18" s="55"/>
      <c r="F18" s="56">
        <f>+D18*E18</f>
        <v>0</v>
      </c>
    </row>
    <row r="19" spans="1:10" x14ac:dyDescent="0.25">
      <c r="A19" s="52" t="s">
        <v>35</v>
      </c>
      <c r="B19" s="33" t="s">
        <v>328</v>
      </c>
      <c r="C19" s="54" t="s">
        <v>104</v>
      </c>
      <c r="D19" s="109">
        <v>20</v>
      </c>
      <c r="E19" s="55"/>
      <c r="F19" s="56"/>
    </row>
    <row r="20" spans="1:10" x14ac:dyDescent="0.25">
      <c r="A20" s="32" t="s">
        <v>39</v>
      </c>
      <c r="B20" s="33" t="s">
        <v>272</v>
      </c>
      <c r="C20" s="85" t="s">
        <v>104</v>
      </c>
      <c r="D20" s="75">
        <v>20</v>
      </c>
      <c r="E20" s="34"/>
      <c r="F20" s="35">
        <f t="shared" ref="F20" si="0">+D20*E20</f>
        <v>0</v>
      </c>
    </row>
    <row r="21" spans="1:10" x14ac:dyDescent="0.25">
      <c r="A21" s="114">
        <v>4</v>
      </c>
      <c r="B21" s="115" t="s">
        <v>330</v>
      </c>
      <c r="C21" s="116"/>
      <c r="D21" s="117"/>
      <c r="E21" s="118"/>
      <c r="F21" s="119"/>
    </row>
    <row r="22" spans="1:10" x14ac:dyDescent="0.25">
      <c r="A22" s="32" t="s">
        <v>56</v>
      </c>
      <c r="B22" s="33" t="s">
        <v>332</v>
      </c>
      <c r="C22" s="85" t="s">
        <v>104</v>
      </c>
      <c r="D22" s="87">
        <v>40</v>
      </c>
      <c r="E22" s="34"/>
      <c r="F22" s="35">
        <f t="shared" ref="F22:F25" si="1">+D22*E22</f>
        <v>0</v>
      </c>
      <c r="J22" s="97"/>
    </row>
    <row r="23" spans="1:10" x14ac:dyDescent="0.25">
      <c r="A23" s="32" t="s">
        <v>61</v>
      </c>
      <c r="B23" s="33" t="s">
        <v>333</v>
      </c>
      <c r="C23" s="85" t="s">
        <v>104</v>
      </c>
      <c r="D23" s="75">
        <v>40</v>
      </c>
      <c r="E23" s="34"/>
      <c r="F23" s="35">
        <f t="shared" si="1"/>
        <v>0</v>
      </c>
    </row>
    <row r="24" spans="1:10" x14ac:dyDescent="0.25">
      <c r="A24" s="32" t="s">
        <v>67</v>
      </c>
      <c r="B24" s="33" t="s">
        <v>328</v>
      </c>
      <c r="C24" s="85" t="s">
        <v>104</v>
      </c>
      <c r="D24" s="75">
        <v>40</v>
      </c>
      <c r="E24" s="34"/>
      <c r="F24" s="35"/>
    </row>
    <row r="25" spans="1:10" x14ac:dyDescent="0.25">
      <c r="A25" s="18" t="s">
        <v>257</v>
      </c>
      <c r="B25" s="33" t="s">
        <v>329</v>
      </c>
      <c r="C25" s="20" t="s">
        <v>188</v>
      </c>
      <c r="D25" s="76">
        <v>1</v>
      </c>
      <c r="E25" s="21"/>
      <c r="F25" s="35">
        <f t="shared" si="1"/>
        <v>0</v>
      </c>
      <c r="J25" s="97"/>
    </row>
    <row r="26" spans="1:10" x14ac:dyDescent="0.25">
      <c r="A26" s="114">
        <v>5</v>
      </c>
      <c r="B26" s="115" t="s">
        <v>287</v>
      </c>
      <c r="C26" s="116"/>
      <c r="D26" s="117"/>
      <c r="E26" s="118"/>
      <c r="F26" s="119"/>
    </row>
    <row r="27" spans="1:10" x14ac:dyDescent="0.25">
      <c r="A27" s="32" t="s">
        <v>72</v>
      </c>
      <c r="B27" s="134" t="s">
        <v>288</v>
      </c>
      <c r="C27" s="25" t="s">
        <v>229</v>
      </c>
      <c r="D27" s="132">
        <v>1</v>
      </c>
      <c r="E27" s="133"/>
      <c r="F27" s="27">
        <f>+D27*E27</f>
        <v>0</v>
      </c>
    </row>
    <row r="28" spans="1:10" x14ac:dyDescent="0.25">
      <c r="A28" s="114">
        <v>6</v>
      </c>
      <c r="B28" s="115" t="s">
        <v>289</v>
      </c>
      <c r="C28" s="116"/>
      <c r="D28" s="117"/>
      <c r="E28" s="118"/>
      <c r="F28" s="119"/>
    </row>
    <row r="29" spans="1:10" x14ac:dyDescent="0.25">
      <c r="A29" s="32" t="s">
        <v>97</v>
      </c>
      <c r="B29" s="134" t="s">
        <v>300</v>
      </c>
      <c r="C29" s="25" t="s">
        <v>229</v>
      </c>
      <c r="D29" s="132">
        <v>2</v>
      </c>
      <c r="E29" s="133"/>
      <c r="F29" s="27">
        <f>+D29*E29</f>
        <v>0</v>
      </c>
    </row>
    <row r="30" spans="1:10" x14ac:dyDescent="0.25">
      <c r="A30" s="98">
        <v>7</v>
      </c>
      <c r="B30" s="115" t="s">
        <v>302</v>
      </c>
      <c r="C30" s="116"/>
      <c r="D30" s="117"/>
      <c r="E30" s="118"/>
      <c r="F30" s="119"/>
      <c r="J30" s="97"/>
    </row>
    <row r="31" spans="1:10" x14ac:dyDescent="0.25">
      <c r="A31" s="18" t="s">
        <v>99</v>
      </c>
      <c r="B31" s="33" t="s">
        <v>303</v>
      </c>
      <c r="C31" s="85" t="s">
        <v>187</v>
      </c>
      <c r="D31" s="87">
        <v>5.5</v>
      </c>
      <c r="E31" s="34"/>
      <c r="F31" s="35">
        <f t="shared" ref="F31" si="2">+D31*E31</f>
        <v>0</v>
      </c>
      <c r="J31" s="97"/>
    </row>
    <row r="32" spans="1:10" x14ac:dyDescent="0.25">
      <c r="A32" s="98">
        <v>8</v>
      </c>
      <c r="B32" s="111" t="s">
        <v>291</v>
      </c>
      <c r="C32" s="116"/>
      <c r="D32" s="117"/>
      <c r="E32" s="118"/>
      <c r="F32" s="119"/>
    </row>
    <row r="33" spans="1:11" x14ac:dyDescent="0.25">
      <c r="A33" s="18" t="s">
        <v>102</v>
      </c>
      <c r="B33" s="33" t="s">
        <v>292</v>
      </c>
      <c r="C33" s="85" t="s">
        <v>104</v>
      </c>
      <c r="D33" s="87">
        <v>68</v>
      </c>
      <c r="E33" s="34"/>
      <c r="F33" s="35">
        <f t="shared" ref="F33" si="3">+D33*E33</f>
        <v>0</v>
      </c>
      <c r="J33" s="97"/>
    </row>
    <row r="34" spans="1:11" x14ac:dyDescent="0.25">
      <c r="A34" s="98">
        <v>9</v>
      </c>
      <c r="B34" s="115" t="s">
        <v>290</v>
      </c>
      <c r="C34" s="116"/>
      <c r="D34" s="117"/>
      <c r="E34" s="118"/>
      <c r="F34" s="119"/>
    </row>
    <row r="35" spans="1:11" ht="25.5" x14ac:dyDescent="0.25">
      <c r="A35" s="18" t="s">
        <v>106</v>
      </c>
      <c r="B35" s="158" t="s">
        <v>304</v>
      </c>
      <c r="C35" s="85" t="s">
        <v>229</v>
      </c>
      <c r="D35" s="87">
        <v>1</v>
      </c>
      <c r="E35" s="34"/>
      <c r="F35" s="35">
        <f t="shared" ref="F35" si="4">+D35*E35</f>
        <v>0</v>
      </c>
      <c r="J35" s="97"/>
    </row>
    <row r="36" spans="1:11" x14ac:dyDescent="0.25">
      <c r="A36" s="98">
        <v>10</v>
      </c>
      <c r="B36" s="99" t="s">
        <v>293</v>
      </c>
      <c r="C36" s="100"/>
      <c r="D36" s="101"/>
      <c r="E36" s="102"/>
      <c r="F36" s="103"/>
    </row>
    <row r="37" spans="1:11" x14ac:dyDescent="0.25">
      <c r="A37" s="18" t="s">
        <v>114</v>
      </c>
      <c r="B37" s="19" t="s">
        <v>294</v>
      </c>
      <c r="C37" s="20" t="s">
        <v>188</v>
      </c>
      <c r="D37" s="76">
        <v>1</v>
      </c>
      <c r="E37" s="43"/>
      <c r="F37" s="36">
        <f>+E37*D37</f>
        <v>0</v>
      </c>
    </row>
    <row r="38" spans="1:11" x14ac:dyDescent="0.25">
      <c r="A38" s="98">
        <v>11</v>
      </c>
      <c r="B38" s="99" t="s">
        <v>316</v>
      </c>
      <c r="C38" s="100"/>
      <c r="D38" s="101"/>
      <c r="E38" s="102"/>
      <c r="F38" s="103"/>
    </row>
    <row r="39" spans="1:11" x14ac:dyDescent="0.25">
      <c r="A39" s="18" t="s">
        <v>126</v>
      </c>
      <c r="B39" s="19" t="s">
        <v>317</v>
      </c>
      <c r="C39" s="85" t="s">
        <v>229</v>
      </c>
      <c r="D39" s="75">
        <v>3</v>
      </c>
      <c r="E39" s="86"/>
      <c r="F39" s="36">
        <v>0</v>
      </c>
    </row>
    <row r="40" spans="1:11" x14ac:dyDescent="0.25">
      <c r="A40" s="98">
        <v>12</v>
      </c>
      <c r="B40" s="99" t="s">
        <v>295</v>
      </c>
      <c r="C40" s="100"/>
      <c r="D40" s="101"/>
      <c r="E40" s="102"/>
      <c r="F40" s="103"/>
    </row>
    <row r="41" spans="1:11" x14ac:dyDescent="0.25">
      <c r="A41" s="18" t="s">
        <v>143</v>
      </c>
      <c r="B41" s="19" t="s">
        <v>296</v>
      </c>
      <c r="C41" s="85" t="s">
        <v>229</v>
      </c>
      <c r="D41" s="75">
        <v>4</v>
      </c>
      <c r="E41" s="86"/>
      <c r="F41" s="36">
        <v>0</v>
      </c>
    </row>
    <row r="42" spans="1:11" x14ac:dyDescent="0.25">
      <c r="A42" s="98">
        <v>13</v>
      </c>
      <c r="B42" s="99" t="s">
        <v>297</v>
      </c>
      <c r="C42" s="100"/>
      <c r="D42" s="101"/>
      <c r="E42" s="102"/>
      <c r="F42" s="103"/>
    </row>
    <row r="43" spans="1:11" x14ac:dyDescent="0.25">
      <c r="A43" s="18" t="s">
        <v>153</v>
      </c>
      <c r="B43" s="19" t="s">
        <v>298</v>
      </c>
      <c r="C43" s="85" t="s">
        <v>188</v>
      </c>
      <c r="D43" s="75">
        <v>1</v>
      </c>
      <c r="E43" s="86"/>
      <c r="F43" s="36">
        <v>0</v>
      </c>
    </row>
    <row r="44" spans="1:11" x14ac:dyDescent="0.25">
      <c r="A44" s="156"/>
      <c r="B44" s="67" t="s">
        <v>180</v>
      </c>
      <c r="C44" s="68"/>
      <c r="D44" s="69"/>
      <c r="E44" s="69"/>
      <c r="F44" s="70">
        <f>SUM(F18:F37)</f>
        <v>0</v>
      </c>
      <c r="K44" s="70"/>
    </row>
    <row r="45" spans="1:11" x14ac:dyDescent="0.25">
      <c r="A45" s="157"/>
      <c r="B45" s="67" t="s">
        <v>181</v>
      </c>
      <c r="C45" s="68"/>
      <c r="D45" s="69"/>
      <c r="E45" s="69"/>
      <c r="F45" s="70">
        <f>0.21*F44</f>
        <v>0</v>
      </c>
    </row>
    <row r="46" spans="1:11" x14ac:dyDescent="0.25">
      <c r="A46" s="156"/>
      <c r="B46" s="67" t="s">
        <v>182</v>
      </c>
      <c r="C46" s="68"/>
      <c r="D46" s="69"/>
      <c r="E46" s="69"/>
      <c r="F46" s="70">
        <f>+F44+F45</f>
        <v>0</v>
      </c>
    </row>
    <row r="47" spans="1:11" x14ac:dyDescent="0.25">
      <c r="A47" s="52"/>
    </row>
  </sheetData>
  <mergeCells count="1">
    <mergeCell ref="A8:F8"/>
  </mergeCells>
  <printOptions horizontalCentered="1"/>
  <pageMargins left="0.9055118110236221" right="0.51181102362204722" top="0.94488188976377963" bottom="0.74803149606299213" header="0.31496062992125984" footer="0.31496062992125984"/>
  <pageSetup paperSize="9" scale="67" fitToHeight="2" orientation="portrait" r:id="rId1"/>
  <headerFooter>
    <oddHeader>&amp;R&amp;G</oddHeader>
  </headerFooter>
  <legacyDrawingHF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2:K35"/>
  <sheetViews>
    <sheetView showGridLines="0" view="pageBreakPreview" topLeftCell="A8" zoomScale="115" zoomScaleSheetLayoutView="115" workbookViewId="0">
      <selection activeCell="B3" sqref="A3:F25"/>
    </sheetView>
  </sheetViews>
  <sheetFormatPr baseColWidth="10" defaultRowHeight="15" x14ac:dyDescent="0.25"/>
  <cols>
    <col min="1" max="1" width="11.42578125" customWidth="1"/>
    <col min="2" max="2" width="79.5703125" customWidth="1"/>
    <col min="3" max="3" width="7.7109375" customWidth="1"/>
    <col min="4" max="4" width="9.28515625" customWidth="1"/>
    <col min="5" max="6" width="10.42578125" customWidth="1"/>
    <col min="7" max="7" width="12.7109375" bestFit="1" customWidth="1"/>
    <col min="11" max="11" width="13" bestFit="1" customWidth="1"/>
  </cols>
  <sheetData>
    <row r="2" spans="1:6" ht="18" customHeight="1" x14ac:dyDescent="0.25"/>
    <row r="4" spans="1:6" ht="18" x14ac:dyDescent="0.25">
      <c r="A4" s="135" t="s">
        <v>183</v>
      </c>
      <c r="B4" s="153" t="e">
        <f>+#REF!</f>
        <v>#REF!</v>
      </c>
      <c r="C4" s="3"/>
      <c r="D4" s="3"/>
      <c r="E4" s="2"/>
      <c r="F4" s="2"/>
    </row>
    <row r="5" spans="1:6" ht="18" x14ac:dyDescent="0.25">
      <c r="A5" s="104"/>
      <c r="B5" s="104" t="s">
        <v>324</v>
      </c>
      <c r="C5" s="3"/>
      <c r="D5" s="3"/>
      <c r="E5" s="2"/>
      <c r="F5" s="2"/>
    </row>
    <row r="6" spans="1:6" ht="18" x14ac:dyDescent="0.25">
      <c r="A6" s="1" t="s">
        <v>225</v>
      </c>
      <c r="B6" s="104" t="s">
        <v>286</v>
      </c>
      <c r="C6" s="3"/>
      <c r="D6" s="3"/>
      <c r="E6" s="2"/>
      <c r="F6" s="2"/>
    </row>
    <row r="7" spans="1:6" ht="18" x14ac:dyDescent="0.25">
      <c r="A7" s="2"/>
      <c r="B7" s="104" t="s">
        <v>270</v>
      </c>
      <c r="C7" s="3"/>
      <c r="D7" s="3"/>
      <c r="E7" s="2"/>
      <c r="F7" s="2"/>
    </row>
    <row r="8" spans="1:6" ht="20.25" x14ac:dyDescent="0.25">
      <c r="A8" s="258" t="s">
        <v>2</v>
      </c>
      <c r="B8" s="258"/>
      <c r="C8" s="258"/>
      <c r="D8" s="258"/>
      <c r="E8" s="258"/>
      <c r="F8" s="258"/>
    </row>
    <row r="9" spans="1:6" x14ac:dyDescent="0.25">
      <c r="A9" s="2"/>
      <c r="B9" s="2"/>
      <c r="C9" s="3"/>
      <c r="D9" s="3"/>
      <c r="E9" s="2"/>
      <c r="F9" s="2"/>
    </row>
    <row r="10" spans="1:6" ht="25.5" x14ac:dyDescent="0.25">
      <c r="A10" s="4" t="s">
        <v>3</v>
      </c>
      <c r="B10" s="5" t="s">
        <v>4</v>
      </c>
      <c r="C10" s="6" t="s">
        <v>5</v>
      </c>
      <c r="D10" s="7" t="s">
        <v>7</v>
      </c>
      <c r="E10" s="7" t="s">
        <v>6</v>
      </c>
      <c r="F10" s="7" t="s">
        <v>8</v>
      </c>
    </row>
    <row r="11" spans="1:6" x14ac:dyDescent="0.25">
      <c r="A11" s="110">
        <v>1</v>
      </c>
      <c r="B11" s="111" t="s">
        <v>184</v>
      </c>
      <c r="C11" s="112"/>
      <c r="D11" s="111"/>
      <c r="E11" s="111"/>
      <c r="F11" s="113"/>
    </row>
    <row r="12" spans="1:6" x14ac:dyDescent="0.25">
      <c r="A12" s="52" t="s">
        <v>10</v>
      </c>
      <c r="B12" s="108" t="s">
        <v>186</v>
      </c>
      <c r="C12" s="54" t="s">
        <v>188</v>
      </c>
      <c r="D12" s="109">
        <v>1</v>
      </c>
      <c r="E12" s="55"/>
      <c r="F12" s="56">
        <f>+D12*E12</f>
        <v>0</v>
      </c>
    </row>
    <row r="13" spans="1:6" x14ac:dyDescent="0.25">
      <c r="A13" s="18" t="s">
        <v>185</v>
      </c>
      <c r="B13" s="24" t="s">
        <v>211</v>
      </c>
      <c r="C13" s="20" t="s">
        <v>188</v>
      </c>
      <c r="D13" s="72">
        <v>1</v>
      </c>
      <c r="E13" s="26"/>
      <c r="F13" s="27">
        <f>+D13*E13</f>
        <v>0</v>
      </c>
    </row>
    <row r="14" spans="1:6" x14ac:dyDescent="0.25">
      <c r="A14" s="114">
        <v>2</v>
      </c>
      <c r="B14" s="115" t="s">
        <v>201</v>
      </c>
      <c r="C14" s="116"/>
      <c r="D14" s="117"/>
      <c r="E14" s="118"/>
      <c r="F14" s="119"/>
    </row>
    <row r="15" spans="1:6" x14ac:dyDescent="0.25">
      <c r="A15" s="52" t="s">
        <v>18</v>
      </c>
      <c r="B15" s="108" t="s">
        <v>242</v>
      </c>
      <c r="C15" s="20" t="s">
        <v>188</v>
      </c>
      <c r="D15" s="71">
        <v>1</v>
      </c>
      <c r="E15" s="81"/>
      <c r="F15" s="36">
        <f>+D15*E15</f>
        <v>0</v>
      </c>
    </row>
    <row r="16" spans="1:6" x14ac:dyDescent="0.25">
      <c r="A16" s="91" t="s">
        <v>24</v>
      </c>
      <c r="B16" s="92" t="s">
        <v>255</v>
      </c>
      <c r="C16" s="25" t="s">
        <v>188</v>
      </c>
      <c r="D16" s="132">
        <v>1</v>
      </c>
      <c r="E16" s="133"/>
      <c r="F16" s="27">
        <f>+D16*E16</f>
        <v>0</v>
      </c>
    </row>
    <row r="17" spans="1:10" x14ac:dyDescent="0.25">
      <c r="A17" s="98">
        <v>3</v>
      </c>
      <c r="B17" s="99" t="s">
        <v>297</v>
      </c>
      <c r="C17" s="100"/>
      <c r="D17" s="101"/>
      <c r="E17" s="102"/>
      <c r="F17" s="103"/>
    </row>
    <row r="18" spans="1:10" x14ac:dyDescent="0.25">
      <c r="A18" s="18" t="s">
        <v>31</v>
      </c>
      <c r="B18" s="19" t="s">
        <v>298</v>
      </c>
      <c r="C18" s="85" t="s">
        <v>188</v>
      </c>
      <c r="D18" s="75">
        <v>1</v>
      </c>
      <c r="E18" s="86"/>
      <c r="F18" s="36">
        <v>0</v>
      </c>
    </row>
    <row r="19" spans="1:10" x14ac:dyDescent="0.25">
      <c r="A19" s="114">
        <v>4</v>
      </c>
      <c r="B19" s="115" t="s">
        <v>334</v>
      </c>
      <c r="C19" s="116"/>
      <c r="D19" s="117"/>
      <c r="E19" s="118"/>
      <c r="F19" s="119"/>
    </row>
    <row r="20" spans="1:10" x14ac:dyDescent="0.25">
      <c r="A20" s="32" t="s">
        <v>56</v>
      </c>
      <c r="B20" s="33" t="s">
        <v>207</v>
      </c>
      <c r="C20" s="85" t="s">
        <v>104</v>
      </c>
      <c r="D20" s="87">
        <v>60</v>
      </c>
      <c r="E20" s="34"/>
      <c r="F20" s="35">
        <f t="shared" ref="F20:F24" si="0">+D20*E20</f>
        <v>0</v>
      </c>
      <c r="J20" s="97"/>
    </row>
    <row r="21" spans="1:10" x14ac:dyDescent="0.25">
      <c r="A21" s="32" t="s">
        <v>61</v>
      </c>
      <c r="B21" s="33" t="s">
        <v>333</v>
      </c>
      <c r="C21" s="85" t="s">
        <v>104</v>
      </c>
      <c r="D21" s="75">
        <v>60</v>
      </c>
      <c r="E21" s="34"/>
      <c r="F21" s="35">
        <f t="shared" si="0"/>
        <v>0</v>
      </c>
    </row>
    <row r="22" spans="1:10" x14ac:dyDescent="0.25">
      <c r="A22" s="18" t="s">
        <v>67</v>
      </c>
      <c r="B22" s="33" t="s">
        <v>213</v>
      </c>
      <c r="C22" s="20" t="s">
        <v>188</v>
      </c>
      <c r="D22" s="76">
        <v>1</v>
      </c>
      <c r="E22" s="21"/>
      <c r="F22" s="35">
        <f t="shared" si="0"/>
        <v>0</v>
      </c>
      <c r="J22" s="97"/>
    </row>
    <row r="23" spans="1:10" x14ac:dyDescent="0.25">
      <c r="A23" s="18" t="s">
        <v>257</v>
      </c>
      <c r="B23" s="33" t="s">
        <v>256</v>
      </c>
      <c r="C23" s="20" t="s">
        <v>104</v>
      </c>
      <c r="D23" s="76">
        <v>76</v>
      </c>
      <c r="E23" s="21"/>
      <c r="F23" s="35">
        <f t="shared" si="0"/>
        <v>0</v>
      </c>
      <c r="J23" s="97"/>
    </row>
    <row r="24" spans="1:10" x14ac:dyDescent="0.25">
      <c r="A24" s="18" t="s">
        <v>280</v>
      </c>
      <c r="B24" s="33" t="s">
        <v>327</v>
      </c>
      <c r="C24" s="20" t="s">
        <v>188</v>
      </c>
      <c r="D24" s="76">
        <v>1</v>
      </c>
      <c r="E24" s="21"/>
      <c r="F24" s="35">
        <f t="shared" si="0"/>
        <v>0</v>
      </c>
      <c r="J24" s="97"/>
    </row>
    <row r="25" spans="1:10" x14ac:dyDescent="0.25">
      <c r="A25" s="114">
        <v>5</v>
      </c>
      <c r="B25" s="111" t="s">
        <v>230</v>
      </c>
      <c r="C25" s="116"/>
      <c r="D25" s="117"/>
      <c r="E25" s="118"/>
      <c r="F25" s="119"/>
    </row>
    <row r="26" spans="1:10" x14ac:dyDescent="0.25">
      <c r="A26" s="32" t="s">
        <v>72</v>
      </c>
      <c r="B26" s="33" t="s">
        <v>283</v>
      </c>
      <c r="C26" s="85" t="s">
        <v>229</v>
      </c>
      <c r="D26" s="87">
        <v>3</v>
      </c>
      <c r="E26" s="34"/>
      <c r="F26" s="35">
        <f t="shared" ref="F26:F28" si="1">+D26*E26</f>
        <v>0</v>
      </c>
      <c r="J26" s="97"/>
    </row>
    <row r="27" spans="1:10" x14ac:dyDescent="0.25">
      <c r="A27" s="32" t="s">
        <v>80</v>
      </c>
      <c r="B27" s="33" t="s">
        <v>284</v>
      </c>
      <c r="C27" s="85" t="s">
        <v>229</v>
      </c>
      <c r="D27" s="88">
        <v>1</v>
      </c>
      <c r="E27" s="34"/>
      <c r="F27" s="35">
        <f t="shared" si="1"/>
        <v>0</v>
      </c>
      <c r="G27" s="89"/>
    </row>
    <row r="28" spans="1:10" x14ac:dyDescent="0.25">
      <c r="A28" s="32" t="s">
        <v>86</v>
      </c>
      <c r="B28" s="33" t="s">
        <v>216</v>
      </c>
      <c r="C28" s="85" t="s">
        <v>188</v>
      </c>
      <c r="D28" s="88">
        <v>1</v>
      </c>
      <c r="E28" s="34"/>
      <c r="F28" s="35">
        <f t="shared" si="1"/>
        <v>0</v>
      </c>
      <c r="G28" s="89"/>
    </row>
    <row r="29" spans="1:10" x14ac:dyDescent="0.25">
      <c r="A29" s="98">
        <v>6</v>
      </c>
      <c r="B29" s="99" t="s">
        <v>190</v>
      </c>
      <c r="C29" s="100"/>
      <c r="D29" s="101"/>
      <c r="E29" s="102"/>
      <c r="F29" s="103"/>
    </row>
    <row r="30" spans="1:10" x14ac:dyDescent="0.25">
      <c r="A30" s="18" t="s">
        <v>97</v>
      </c>
      <c r="B30" s="19" t="s">
        <v>218</v>
      </c>
      <c r="C30" s="20" t="s">
        <v>187</v>
      </c>
      <c r="D30" s="76">
        <f>4.5*1.5</f>
        <v>6.75</v>
      </c>
      <c r="E30" s="43"/>
      <c r="F30" s="36">
        <f>+E30*D30</f>
        <v>0</v>
      </c>
    </row>
    <row r="31" spans="1:10" x14ac:dyDescent="0.25">
      <c r="A31" s="18" t="s">
        <v>195</v>
      </c>
      <c r="B31" s="19" t="s">
        <v>227</v>
      </c>
      <c r="C31" s="85" t="s">
        <v>229</v>
      </c>
      <c r="D31" s="75">
        <v>1</v>
      </c>
      <c r="E31" s="86"/>
      <c r="F31" s="36">
        <f t="shared" ref="F31:F32" si="2">+E31*D31</f>
        <v>0</v>
      </c>
    </row>
    <row r="32" spans="1:10" x14ac:dyDescent="0.25">
      <c r="A32" s="23" t="s">
        <v>196</v>
      </c>
      <c r="B32" s="19" t="s">
        <v>219</v>
      </c>
      <c r="C32" s="85" t="s">
        <v>188</v>
      </c>
      <c r="D32" s="75">
        <v>1</v>
      </c>
      <c r="E32" s="86"/>
      <c r="F32" s="36">
        <f t="shared" si="2"/>
        <v>0</v>
      </c>
    </row>
    <row r="33" spans="1:11" x14ac:dyDescent="0.25">
      <c r="A33" s="155"/>
      <c r="B33" s="67" t="s">
        <v>180</v>
      </c>
      <c r="C33" s="68"/>
      <c r="D33" s="69"/>
      <c r="E33" s="69"/>
      <c r="F33" s="70">
        <v>0</v>
      </c>
      <c r="K33" s="70"/>
    </row>
    <row r="34" spans="1:11" x14ac:dyDescent="0.25">
      <c r="A34" s="155"/>
      <c r="B34" s="67" t="s">
        <v>181</v>
      </c>
      <c r="C34" s="68"/>
      <c r="D34" s="69"/>
      <c r="E34" s="69"/>
      <c r="F34" s="70">
        <f>0.21*F33</f>
        <v>0</v>
      </c>
    </row>
    <row r="35" spans="1:11" x14ac:dyDescent="0.25">
      <c r="A35" s="66"/>
      <c r="B35" s="67" t="s">
        <v>182</v>
      </c>
      <c r="C35" s="68"/>
      <c r="D35" s="69"/>
      <c r="E35" s="69"/>
      <c r="F35" s="70">
        <f>+F33+F34</f>
        <v>0</v>
      </c>
    </row>
  </sheetData>
  <mergeCells count="1">
    <mergeCell ref="A8:F8"/>
  </mergeCells>
  <printOptions horizontalCentered="1"/>
  <pageMargins left="0.9055118110236221" right="0.51181102362204722" top="0.94488188976377963" bottom="0.74803149606299213" header="0.31496062992125984" footer="0.31496062992125984"/>
  <pageSetup paperSize="9" scale="67" fitToHeight="2" orientation="portrait" r:id="rId1"/>
  <headerFooter>
    <oddHeader>&amp;R&amp;G</oddHeader>
  </headerFooter>
  <legacyDrawingHF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2:K35"/>
  <sheetViews>
    <sheetView showGridLines="0" view="pageBreakPreview" topLeftCell="A6" zoomScale="115" zoomScaleSheetLayoutView="115" workbookViewId="0">
      <selection activeCell="B3" sqref="A3:F25"/>
    </sheetView>
  </sheetViews>
  <sheetFormatPr baseColWidth="10" defaultRowHeight="15" x14ac:dyDescent="0.25"/>
  <cols>
    <col min="1" max="1" width="11.42578125" customWidth="1"/>
    <col min="2" max="2" width="79.5703125" customWidth="1"/>
    <col min="3" max="3" width="7.7109375" customWidth="1"/>
    <col min="4" max="4" width="9.28515625" customWidth="1"/>
    <col min="5" max="6" width="10.42578125" customWidth="1"/>
    <col min="7" max="7" width="12.7109375" bestFit="1" customWidth="1"/>
    <col min="11" max="11" width="13" bestFit="1" customWidth="1"/>
  </cols>
  <sheetData>
    <row r="2" spans="1:6" ht="18" customHeight="1" x14ac:dyDescent="0.25"/>
    <row r="4" spans="1:6" ht="18" x14ac:dyDescent="0.25">
      <c r="A4" s="135" t="s">
        <v>183</v>
      </c>
      <c r="B4" s="153" t="e">
        <f>+#REF!</f>
        <v>#REF!</v>
      </c>
      <c r="C4" s="3"/>
      <c r="D4" s="3"/>
      <c r="E4" s="2"/>
      <c r="F4" s="2"/>
    </row>
    <row r="5" spans="1:6" ht="18" x14ac:dyDescent="0.25">
      <c r="A5" s="104"/>
      <c r="B5" s="104" t="s">
        <v>305</v>
      </c>
      <c r="C5" s="3"/>
      <c r="D5" s="3"/>
      <c r="E5" s="2"/>
      <c r="F5" s="2"/>
    </row>
    <row r="6" spans="1:6" ht="18" x14ac:dyDescent="0.25">
      <c r="A6" s="1" t="s">
        <v>225</v>
      </c>
      <c r="B6" s="104" t="s">
        <v>286</v>
      </c>
      <c r="C6" s="3"/>
      <c r="D6" s="3"/>
      <c r="E6" s="2"/>
      <c r="F6" s="2"/>
    </row>
    <row r="7" spans="1:6" ht="18" x14ac:dyDescent="0.25">
      <c r="A7" s="2"/>
      <c r="B7" s="104" t="s">
        <v>270</v>
      </c>
      <c r="C7" s="3"/>
      <c r="D7" s="3"/>
      <c r="E7" s="2"/>
      <c r="F7" s="2"/>
    </row>
    <row r="8" spans="1:6" ht="20.25" x14ac:dyDescent="0.25">
      <c r="A8" s="258" t="s">
        <v>2</v>
      </c>
      <c r="B8" s="258"/>
      <c r="C8" s="258"/>
      <c r="D8" s="258"/>
      <c r="E8" s="258"/>
      <c r="F8" s="258"/>
    </row>
    <row r="9" spans="1:6" x14ac:dyDescent="0.25">
      <c r="A9" s="2"/>
      <c r="B9" s="2"/>
      <c r="C9" s="3"/>
      <c r="D9" s="3"/>
      <c r="E9" s="2"/>
      <c r="F9" s="2"/>
    </row>
    <row r="10" spans="1:6" ht="25.5" x14ac:dyDescent="0.25">
      <c r="A10" s="4" t="s">
        <v>3</v>
      </c>
      <c r="B10" s="5" t="s">
        <v>4</v>
      </c>
      <c r="C10" s="6" t="s">
        <v>5</v>
      </c>
      <c r="D10" s="7" t="s">
        <v>7</v>
      </c>
      <c r="E10" s="7" t="s">
        <v>6</v>
      </c>
      <c r="F10" s="7" t="s">
        <v>8</v>
      </c>
    </row>
    <row r="11" spans="1:6" x14ac:dyDescent="0.25">
      <c r="A11" s="110">
        <v>1</v>
      </c>
      <c r="B11" s="111" t="s">
        <v>184</v>
      </c>
      <c r="C11" s="112"/>
      <c r="D11" s="111"/>
      <c r="E11" s="111"/>
      <c r="F11" s="113"/>
    </row>
    <row r="12" spans="1:6" x14ac:dyDescent="0.25">
      <c r="A12" s="52" t="s">
        <v>10</v>
      </c>
      <c r="B12" s="108" t="s">
        <v>186</v>
      </c>
      <c r="C12" s="54" t="s">
        <v>188</v>
      </c>
      <c r="D12" s="109">
        <v>1</v>
      </c>
      <c r="E12" s="55"/>
      <c r="F12" s="56">
        <f>+D12*E12</f>
        <v>0</v>
      </c>
    </row>
    <row r="13" spans="1:6" x14ac:dyDescent="0.25">
      <c r="A13" s="18" t="s">
        <v>185</v>
      </c>
      <c r="B13" s="24" t="s">
        <v>211</v>
      </c>
      <c r="C13" s="20" t="s">
        <v>188</v>
      </c>
      <c r="D13" s="72">
        <v>1</v>
      </c>
      <c r="E13" s="26"/>
      <c r="F13" s="27">
        <f>+D13*E13</f>
        <v>0</v>
      </c>
    </row>
    <row r="14" spans="1:6" x14ac:dyDescent="0.25">
      <c r="A14" s="114">
        <v>2</v>
      </c>
      <c r="B14" s="115" t="s">
        <v>201</v>
      </c>
      <c r="C14" s="116"/>
      <c r="D14" s="117"/>
      <c r="E14" s="118"/>
      <c r="F14" s="119"/>
    </row>
    <row r="15" spans="1:6" x14ac:dyDescent="0.25">
      <c r="A15" s="52" t="s">
        <v>18</v>
      </c>
      <c r="B15" s="108" t="s">
        <v>242</v>
      </c>
      <c r="C15" s="20" t="s">
        <v>188</v>
      </c>
      <c r="D15" s="71">
        <v>1</v>
      </c>
      <c r="E15" s="81"/>
      <c r="F15" s="36">
        <f>+D15*E15</f>
        <v>0</v>
      </c>
    </row>
    <row r="16" spans="1:6" x14ac:dyDescent="0.25">
      <c r="A16" s="91" t="s">
        <v>24</v>
      </c>
      <c r="B16" s="92" t="s">
        <v>255</v>
      </c>
      <c r="C16" s="25" t="s">
        <v>188</v>
      </c>
      <c r="D16" s="132">
        <v>1</v>
      </c>
      <c r="E16" s="133"/>
      <c r="F16" s="27">
        <f>+D16*E16</f>
        <v>0</v>
      </c>
    </row>
    <row r="17" spans="1:10" x14ac:dyDescent="0.25">
      <c r="A17" s="98">
        <v>3</v>
      </c>
      <c r="B17" s="99" t="s">
        <v>297</v>
      </c>
      <c r="C17" s="100"/>
      <c r="D17" s="101"/>
      <c r="E17" s="102"/>
      <c r="F17" s="103"/>
    </row>
    <row r="18" spans="1:10" x14ac:dyDescent="0.25">
      <c r="A18" s="18" t="s">
        <v>31</v>
      </c>
      <c r="B18" s="19" t="s">
        <v>298</v>
      </c>
      <c r="C18" s="85" t="s">
        <v>188</v>
      </c>
      <c r="D18" s="75">
        <v>1</v>
      </c>
      <c r="E18" s="86"/>
      <c r="F18" s="36">
        <v>0</v>
      </c>
    </row>
    <row r="19" spans="1:10" x14ac:dyDescent="0.25">
      <c r="A19" s="114">
        <v>4</v>
      </c>
      <c r="B19" s="115" t="s">
        <v>334</v>
      </c>
      <c r="C19" s="116"/>
      <c r="D19" s="117"/>
      <c r="E19" s="118"/>
      <c r="F19" s="119"/>
    </row>
    <row r="20" spans="1:10" x14ac:dyDescent="0.25">
      <c r="A20" s="32" t="s">
        <v>56</v>
      </c>
      <c r="B20" s="33" t="s">
        <v>207</v>
      </c>
      <c r="C20" s="85" t="s">
        <v>104</v>
      </c>
      <c r="D20" s="87">
        <v>60</v>
      </c>
      <c r="E20" s="34"/>
      <c r="F20" s="35">
        <f t="shared" ref="F20:F24" si="0">+D20*E20</f>
        <v>0</v>
      </c>
      <c r="J20" s="97"/>
    </row>
    <row r="21" spans="1:10" x14ac:dyDescent="0.25">
      <c r="A21" s="32" t="s">
        <v>61</v>
      </c>
      <c r="B21" s="33" t="s">
        <v>333</v>
      </c>
      <c r="C21" s="85" t="s">
        <v>104</v>
      </c>
      <c r="D21" s="75">
        <v>60</v>
      </c>
      <c r="E21" s="34"/>
      <c r="F21" s="35">
        <f t="shared" si="0"/>
        <v>0</v>
      </c>
    </row>
    <row r="22" spans="1:10" x14ac:dyDescent="0.25">
      <c r="A22" s="18" t="s">
        <v>67</v>
      </c>
      <c r="B22" s="33" t="s">
        <v>213</v>
      </c>
      <c r="C22" s="20" t="s">
        <v>188</v>
      </c>
      <c r="D22" s="76">
        <v>1</v>
      </c>
      <c r="E22" s="21"/>
      <c r="F22" s="35">
        <f t="shared" si="0"/>
        <v>0</v>
      </c>
      <c r="J22" s="97"/>
    </row>
    <row r="23" spans="1:10" x14ac:dyDescent="0.25">
      <c r="A23" s="18" t="s">
        <v>257</v>
      </c>
      <c r="B23" s="33" t="s">
        <v>256</v>
      </c>
      <c r="C23" s="20" t="s">
        <v>104</v>
      </c>
      <c r="D23" s="76">
        <v>72</v>
      </c>
      <c r="E23" s="21"/>
      <c r="F23" s="35">
        <f t="shared" si="0"/>
        <v>0</v>
      </c>
      <c r="J23" s="97"/>
    </row>
    <row r="24" spans="1:10" x14ac:dyDescent="0.25">
      <c r="A24" s="18" t="s">
        <v>280</v>
      </c>
      <c r="B24" s="33" t="s">
        <v>327</v>
      </c>
      <c r="C24" s="20" t="s">
        <v>188</v>
      </c>
      <c r="D24" s="76">
        <v>1</v>
      </c>
      <c r="E24" s="21"/>
      <c r="F24" s="35">
        <f t="shared" si="0"/>
        <v>0</v>
      </c>
      <c r="J24" s="97"/>
    </row>
    <row r="25" spans="1:10" x14ac:dyDescent="0.25">
      <c r="A25" s="114">
        <v>5</v>
      </c>
      <c r="B25" s="111" t="s">
        <v>230</v>
      </c>
      <c r="C25" s="116"/>
      <c r="D25" s="117"/>
      <c r="E25" s="118"/>
      <c r="F25" s="119"/>
    </row>
    <row r="26" spans="1:10" x14ac:dyDescent="0.25">
      <c r="A26" s="32" t="s">
        <v>72</v>
      </c>
      <c r="B26" s="33" t="s">
        <v>283</v>
      </c>
      <c r="C26" s="85" t="s">
        <v>229</v>
      </c>
      <c r="D26" s="87">
        <v>3</v>
      </c>
      <c r="E26" s="34"/>
      <c r="F26" s="35">
        <f t="shared" ref="F26:F28" si="1">+D26*E26</f>
        <v>0</v>
      </c>
      <c r="J26" s="97"/>
    </row>
    <row r="27" spans="1:10" x14ac:dyDescent="0.25">
      <c r="A27" s="32" t="s">
        <v>80</v>
      </c>
      <c r="B27" s="33" t="s">
        <v>284</v>
      </c>
      <c r="C27" s="85" t="s">
        <v>229</v>
      </c>
      <c r="D27" s="88">
        <v>1</v>
      </c>
      <c r="E27" s="34"/>
      <c r="F27" s="35">
        <f t="shared" si="1"/>
        <v>0</v>
      </c>
      <c r="G27" s="89"/>
    </row>
    <row r="28" spans="1:10" x14ac:dyDescent="0.25">
      <c r="A28" s="32" t="s">
        <v>86</v>
      </c>
      <c r="B28" s="33" t="s">
        <v>216</v>
      </c>
      <c r="C28" s="85" t="s">
        <v>188</v>
      </c>
      <c r="D28" s="88">
        <v>1</v>
      </c>
      <c r="E28" s="34"/>
      <c r="F28" s="35">
        <f t="shared" si="1"/>
        <v>0</v>
      </c>
      <c r="G28" s="89"/>
    </row>
    <row r="29" spans="1:10" x14ac:dyDescent="0.25">
      <c r="A29" s="98">
        <v>6</v>
      </c>
      <c r="B29" s="99" t="s">
        <v>190</v>
      </c>
      <c r="C29" s="100"/>
      <c r="D29" s="101"/>
      <c r="E29" s="102"/>
      <c r="F29" s="103"/>
    </row>
    <row r="30" spans="1:10" x14ac:dyDescent="0.25">
      <c r="A30" s="18" t="s">
        <v>97</v>
      </c>
      <c r="B30" s="19" t="s">
        <v>218</v>
      </c>
      <c r="C30" s="20" t="s">
        <v>187</v>
      </c>
      <c r="D30" s="76">
        <v>20</v>
      </c>
      <c r="E30" s="43"/>
      <c r="F30" s="36">
        <f>+E30*D30</f>
        <v>0</v>
      </c>
    </row>
    <row r="31" spans="1:10" x14ac:dyDescent="0.25">
      <c r="A31" s="18" t="s">
        <v>195</v>
      </c>
      <c r="B31" s="19" t="s">
        <v>227</v>
      </c>
      <c r="C31" s="85" t="s">
        <v>229</v>
      </c>
      <c r="D31" s="75">
        <v>1</v>
      </c>
      <c r="E31" s="86"/>
      <c r="F31" s="36">
        <f t="shared" ref="F31:F32" si="2">+E31*D31</f>
        <v>0</v>
      </c>
    </row>
    <row r="32" spans="1:10" x14ac:dyDescent="0.25">
      <c r="A32" s="23" t="s">
        <v>196</v>
      </c>
      <c r="B32" s="19" t="s">
        <v>219</v>
      </c>
      <c r="C32" s="85" t="s">
        <v>188</v>
      </c>
      <c r="D32" s="75">
        <v>1</v>
      </c>
      <c r="E32" s="86"/>
      <c r="F32" s="36">
        <f t="shared" si="2"/>
        <v>0</v>
      </c>
    </row>
    <row r="33" spans="1:11" x14ac:dyDescent="0.25">
      <c r="A33" s="155"/>
      <c r="B33" s="67" t="s">
        <v>180</v>
      </c>
      <c r="C33" s="68"/>
      <c r="D33" s="69"/>
      <c r="E33" s="69"/>
      <c r="F33" s="70">
        <v>0</v>
      </c>
      <c r="K33" s="70"/>
    </row>
    <row r="34" spans="1:11" x14ac:dyDescent="0.25">
      <c r="A34" s="155"/>
      <c r="B34" s="67" t="s">
        <v>181</v>
      </c>
      <c r="C34" s="68"/>
      <c r="D34" s="69"/>
      <c r="E34" s="69"/>
      <c r="F34" s="70">
        <f>0.21*F33</f>
        <v>0</v>
      </c>
    </row>
    <row r="35" spans="1:11" x14ac:dyDescent="0.25">
      <c r="A35" s="66"/>
      <c r="B35" s="67" t="s">
        <v>182</v>
      </c>
      <c r="C35" s="68"/>
      <c r="D35" s="69"/>
      <c r="E35" s="69"/>
      <c r="F35" s="70">
        <f>+F33+F34</f>
        <v>0</v>
      </c>
    </row>
  </sheetData>
  <mergeCells count="1">
    <mergeCell ref="A8:F8"/>
  </mergeCells>
  <printOptions horizontalCentered="1"/>
  <pageMargins left="0.9055118110236221" right="0.51181102362204722" top="0.94488188976377963" bottom="0.74803149606299213" header="0.31496062992125984" footer="0.31496062992125984"/>
  <pageSetup paperSize="9" scale="67" fitToHeight="2" orientation="portrait" r:id="rId1"/>
  <headerFooter>
    <oddHeader>&amp;R&amp;G</oddHeader>
  </headerFooter>
  <legacyDrawingHF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B3:G29"/>
  <sheetViews>
    <sheetView showGridLines="0" zoomScaleSheetLayoutView="100" workbookViewId="0">
      <selection activeCell="B3" sqref="A3:F25"/>
    </sheetView>
  </sheetViews>
  <sheetFormatPr baseColWidth="10" defaultRowHeight="15" x14ac:dyDescent="0.25"/>
  <cols>
    <col min="2" max="2" width="9.85546875" customWidth="1"/>
    <col min="3" max="3" width="73" customWidth="1"/>
    <col min="4" max="4" width="23.5703125" customWidth="1"/>
  </cols>
  <sheetData>
    <row r="3" spans="2:7" ht="36" x14ac:dyDescent="0.25">
      <c r="B3" s="135" t="s">
        <v>183</v>
      </c>
      <c r="C3" s="137" t="str">
        <f>+'Ap. RUTA NACIONAL 16'!B4</f>
        <v>CONSTRUCCIÓN DE APEADEROS DEL SERVICIO SAENZ PEÑA - CHOROTIS</v>
      </c>
      <c r="D3" s="3"/>
      <c r="E3" s="3"/>
      <c r="F3" s="2"/>
      <c r="G3" s="2"/>
    </row>
    <row r="4" spans="2:7" ht="18" x14ac:dyDescent="0.25">
      <c r="B4" s="104"/>
      <c r="C4" s="104" t="s">
        <v>343</v>
      </c>
      <c r="D4" s="3"/>
      <c r="E4" s="3"/>
      <c r="F4" s="2"/>
      <c r="G4" s="2"/>
    </row>
    <row r="5" spans="2:7" ht="18" x14ac:dyDescent="0.25">
      <c r="B5" s="1" t="s">
        <v>225</v>
      </c>
      <c r="C5" s="104" t="e">
        <f>+#REF!</f>
        <v>#REF!</v>
      </c>
      <c r="D5" s="3"/>
      <c r="E5" s="3"/>
      <c r="F5" s="2"/>
      <c r="G5" s="2"/>
    </row>
    <row r="6" spans="2:7" x14ac:dyDescent="0.25">
      <c r="B6" s="2"/>
      <c r="C6" s="2"/>
      <c r="D6" s="3"/>
      <c r="E6" s="3"/>
      <c r="F6" s="2"/>
      <c r="G6" s="2"/>
    </row>
    <row r="7" spans="2:7" ht="20.25" x14ac:dyDescent="0.25">
      <c r="B7" s="258" t="s">
        <v>248</v>
      </c>
      <c r="C7" s="258"/>
      <c r="D7" s="258"/>
      <c r="E7" s="120"/>
      <c r="F7" s="120"/>
      <c r="G7" s="120"/>
    </row>
    <row r="8" spans="2:7" ht="15.75" thickBot="1" x14ac:dyDescent="0.3">
      <c r="B8" s="2"/>
      <c r="C8" s="2"/>
      <c r="D8" s="3"/>
      <c r="E8" s="3"/>
      <c r="F8" s="2"/>
      <c r="G8" s="2"/>
    </row>
    <row r="9" spans="2:7" x14ac:dyDescent="0.25">
      <c r="B9" s="139" t="s">
        <v>279</v>
      </c>
      <c r="C9" s="140" t="s">
        <v>260</v>
      </c>
      <c r="D9" s="141" t="s">
        <v>244</v>
      </c>
    </row>
    <row r="10" spans="2:7" ht="30" customHeight="1" x14ac:dyDescent="0.25">
      <c r="B10" s="121">
        <v>1</v>
      </c>
      <c r="C10" s="90" t="str">
        <f>+'Ap. SIERRAS DE CORDOBA'!B5</f>
        <v>SIERRAS DE CORDOBA</v>
      </c>
      <c r="D10" s="142">
        <v>0</v>
      </c>
    </row>
    <row r="11" spans="2:7" ht="30" customHeight="1" x14ac:dyDescent="0.25">
      <c r="B11" s="121">
        <v>2</v>
      </c>
      <c r="C11" s="90" t="str">
        <f>+'Ap. FOTHERINGAN'!B5</f>
        <v>FOTHERINGAN</v>
      </c>
      <c r="D11" s="142">
        <v>0</v>
      </c>
    </row>
    <row r="12" spans="2:7" ht="30" customHeight="1" x14ac:dyDescent="0.25">
      <c r="B12" s="121">
        <v>3</v>
      </c>
      <c r="C12" s="90" t="str">
        <f>+'Ap. FRAY ROSSI'!B5</f>
        <v>FRAY ROSSI</v>
      </c>
      <c r="D12" s="142">
        <v>0</v>
      </c>
    </row>
    <row r="13" spans="2:7" ht="30" customHeight="1" x14ac:dyDescent="0.25">
      <c r="B13" s="121">
        <v>4</v>
      </c>
      <c r="C13" s="90" t="str">
        <f>+'Ap. HERNANDARIAS'!B5</f>
        <v>HERNANDARIAS</v>
      </c>
      <c r="D13" s="142">
        <v>0</v>
      </c>
    </row>
    <row r="14" spans="2:7" ht="30" customHeight="1" x14ac:dyDescent="0.25">
      <c r="B14" s="121">
        <v>5</v>
      </c>
      <c r="C14" s="90" t="str">
        <f>+'Ap. BELGRANO'!B5</f>
        <v>BELGRANO</v>
      </c>
      <c r="D14" s="142">
        <v>0</v>
      </c>
    </row>
    <row r="15" spans="2:7" ht="30" customHeight="1" x14ac:dyDescent="0.25">
      <c r="B15" s="121">
        <v>6</v>
      </c>
      <c r="C15" s="90" t="str">
        <f>+'Ap. ALBERDI'!B5</f>
        <v>ALBERDI</v>
      </c>
      <c r="D15" s="142">
        <v>0</v>
      </c>
    </row>
    <row r="16" spans="2:7" ht="30" customHeight="1" thickBot="1" x14ac:dyDescent="0.3">
      <c r="B16" s="121">
        <v>7</v>
      </c>
      <c r="C16" s="90" t="str">
        <f>+'Ap. SAN MARTIN'!B5</f>
        <v>SAN MARTIN</v>
      </c>
      <c r="D16" s="142">
        <v>0</v>
      </c>
    </row>
    <row r="17" spans="2:4" ht="21.75" thickBot="1" x14ac:dyDescent="0.4">
      <c r="B17" s="149"/>
      <c r="C17" s="151" t="s">
        <v>342</v>
      </c>
      <c r="D17" s="152">
        <v>0</v>
      </c>
    </row>
    <row r="20" spans="2:4" x14ac:dyDescent="0.25">
      <c r="B20" t="s">
        <v>247</v>
      </c>
    </row>
    <row r="29" spans="2:4" x14ac:dyDescent="0.25">
      <c r="D29" s="131" t="s">
        <v>246</v>
      </c>
    </row>
  </sheetData>
  <mergeCells count="1">
    <mergeCell ref="B7:D7"/>
  </mergeCells>
  <pageMargins left="0.70866141732283472" right="0.70866141732283472" top="0.74803149606299213" bottom="0.74803149606299213" header="0.31496062992125984" footer="0.31496062992125984"/>
  <pageSetup paperSize="9" scale="81" orientation="portrait" r:id="rId1"/>
  <headerFooter>
    <oddHeader>&amp;R&amp;G</oddHeader>
  </headerFooter>
  <colBreaks count="1" manualBreakCount="1">
    <brk id="5" max="1048575" man="1"/>
  </colBreaks>
  <legacyDrawingHF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2:K44"/>
  <sheetViews>
    <sheetView showGridLines="0" view="pageBreakPreview" zoomScale="115" zoomScaleSheetLayoutView="115" workbookViewId="0">
      <selection activeCell="B3" sqref="A3:F25"/>
    </sheetView>
  </sheetViews>
  <sheetFormatPr baseColWidth="10" defaultRowHeight="15" x14ac:dyDescent="0.25"/>
  <cols>
    <col min="1" max="1" width="11.42578125" customWidth="1"/>
    <col min="2" max="2" width="79.5703125" customWidth="1"/>
    <col min="3" max="3" width="7.7109375" customWidth="1"/>
    <col min="4" max="4" width="9.28515625" customWidth="1"/>
    <col min="5" max="6" width="10.42578125" customWidth="1"/>
    <col min="7" max="7" width="12.7109375" bestFit="1" customWidth="1"/>
    <col min="11" max="11" width="13" bestFit="1" customWidth="1"/>
  </cols>
  <sheetData>
    <row r="2" spans="1:6" ht="18" customHeight="1" x14ac:dyDescent="0.25"/>
    <row r="4" spans="1:6" ht="18" x14ac:dyDescent="0.25">
      <c r="A4" s="135" t="s">
        <v>183</v>
      </c>
      <c r="B4" s="153" t="e">
        <f>+#REF!</f>
        <v>#REF!</v>
      </c>
      <c r="C4" s="3"/>
      <c r="D4" s="3"/>
      <c r="E4" s="2"/>
      <c r="F4" s="2"/>
    </row>
    <row r="5" spans="1:6" ht="18" x14ac:dyDescent="0.25">
      <c r="A5" s="104"/>
      <c r="B5" s="104" t="s">
        <v>306</v>
      </c>
      <c r="C5" s="3"/>
      <c r="D5" s="3"/>
      <c r="E5" s="2"/>
      <c r="F5" s="2"/>
    </row>
    <row r="6" spans="1:6" ht="18" x14ac:dyDescent="0.25">
      <c r="A6" s="1" t="s">
        <v>225</v>
      </c>
      <c r="B6" s="104" t="s">
        <v>286</v>
      </c>
      <c r="C6" s="3"/>
      <c r="D6" s="3"/>
      <c r="E6" s="2"/>
      <c r="F6" s="2"/>
    </row>
    <row r="7" spans="1:6" ht="18" x14ac:dyDescent="0.25">
      <c r="A7" s="2"/>
      <c r="B7" s="104" t="s">
        <v>270</v>
      </c>
      <c r="C7" s="3"/>
      <c r="D7" s="3"/>
      <c r="E7" s="2"/>
      <c r="F7" s="2"/>
    </row>
    <row r="8" spans="1:6" ht="20.25" x14ac:dyDescent="0.25">
      <c r="A8" s="258" t="s">
        <v>2</v>
      </c>
      <c r="B8" s="258"/>
      <c r="C8" s="258"/>
      <c r="D8" s="258"/>
      <c r="E8" s="258"/>
      <c r="F8" s="258"/>
    </row>
    <row r="9" spans="1:6" x14ac:dyDescent="0.25">
      <c r="A9" s="2"/>
      <c r="B9" s="2"/>
      <c r="C9" s="3"/>
      <c r="D9" s="3"/>
      <c r="E9" s="2"/>
      <c r="F9" s="2"/>
    </row>
    <row r="10" spans="1:6" ht="25.5" x14ac:dyDescent="0.25">
      <c r="A10" s="4" t="s">
        <v>3</v>
      </c>
      <c r="B10" s="5" t="s">
        <v>4</v>
      </c>
      <c r="C10" s="6" t="s">
        <v>5</v>
      </c>
      <c r="D10" s="7" t="s">
        <v>7</v>
      </c>
      <c r="E10" s="7" t="s">
        <v>6</v>
      </c>
      <c r="F10" s="7" t="s">
        <v>8</v>
      </c>
    </row>
    <row r="11" spans="1:6" x14ac:dyDescent="0.25">
      <c r="A11" s="110">
        <v>1</v>
      </c>
      <c r="B11" s="111" t="s">
        <v>184</v>
      </c>
      <c r="C11" s="112"/>
      <c r="D11" s="111"/>
      <c r="E11" s="111"/>
      <c r="F11" s="113"/>
    </row>
    <row r="12" spans="1:6" x14ac:dyDescent="0.25">
      <c r="A12" s="52" t="s">
        <v>10</v>
      </c>
      <c r="B12" s="108" t="s">
        <v>186</v>
      </c>
      <c r="C12" s="54" t="s">
        <v>188</v>
      </c>
      <c r="D12" s="109">
        <v>1</v>
      </c>
      <c r="E12" s="55"/>
      <c r="F12" s="56">
        <f>+D12*E12</f>
        <v>0</v>
      </c>
    </row>
    <row r="13" spans="1:6" x14ac:dyDescent="0.25">
      <c r="A13" s="18" t="s">
        <v>185</v>
      </c>
      <c r="B13" s="24" t="s">
        <v>211</v>
      </c>
      <c r="C13" s="20" t="s">
        <v>188</v>
      </c>
      <c r="D13" s="72">
        <v>1</v>
      </c>
      <c r="E13" s="26"/>
      <c r="F13" s="27">
        <f>+D13*E13</f>
        <v>0</v>
      </c>
    </row>
    <row r="14" spans="1:6" x14ac:dyDescent="0.25">
      <c r="A14" s="114">
        <v>2</v>
      </c>
      <c r="B14" s="115" t="s">
        <v>201</v>
      </c>
      <c r="C14" s="116"/>
      <c r="D14" s="117"/>
      <c r="E14" s="118"/>
      <c r="F14" s="119"/>
    </row>
    <row r="15" spans="1:6" x14ac:dyDescent="0.25">
      <c r="A15" s="52" t="s">
        <v>18</v>
      </c>
      <c r="B15" s="108" t="s">
        <v>242</v>
      </c>
      <c r="C15" s="20" t="s">
        <v>188</v>
      </c>
      <c r="D15" s="71">
        <v>1</v>
      </c>
      <c r="E15" s="81"/>
      <c r="F15" s="36">
        <f>+D15*E15</f>
        <v>0</v>
      </c>
    </row>
    <row r="16" spans="1:6" x14ac:dyDescent="0.25">
      <c r="A16" s="91" t="s">
        <v>24</v>
      </c>
      <c r="B16" s="92" t="s">
        <v>255</v>
      </c>
      <c r="C16" s="25" t="s">
        <v>188</v>
      </c>
      <c r="D16" s="132">
        <v>1</v>
      </c>
      <c r="E16" s="133"/>
      <c r="F16" s="27">
        <f>+D16*E16</f>
        <v>0</v>
      </c>
    </row>
    <row r="17" spans="1:10" x14ac:dyDescent="0.25">
      <c r="A17" s="114">
        <v>3</v>
      </c>
      <c r="B17" s="111" t="s">
        <v>331</v>
      </c>
      <c r="C17" s="112"/>
      <c r="D17" s="111"/>
      <c r="E17" s="111"/>
      <c r="F17" s="113"/>
    </row>
    <row r="18" spans="1:10" ht="25.5" x14ac:dyDescent="0.25">
      <c r="A18" s="52" t="s">
        <v>31</v>
      </c>
      <c r="B18" s="158" t="s">
        <v>335</v>
      </c>
      <c r="C18" s="54" t="s">
        <v>104</v>
      </c>
      <c r="D18" s="109">
        <v>20</v>
      </c>
      <c r="E18" s="55"/>
      <c r="F18" s="56">
        <f>+D18*E18</f>
        <v>0</v>
      </c>
    </row>
    <row r="19" spans="1:10" x14ac:dyDescent="0.25">
      <c r="A19" s="52" t="s">
        <v>35</v>
      </c>
      <c r="B19" s="33" t="s">
        <v>328</v>
      </c>
      <c r="C19" s="54" t="s">
        <v>104</v>
      </c>
      <c r="D19" s="109">
        <v>20</v>
      </c>
      <c r="E19" s="55"/>
      <c r="F19" s="56"/>
    </row>
    <row r="20" spans="1:10" x14ac:dyDescent="0.25">
      <c r="A20" s="32" t="s">
        <v>43</v>
      </c>
      <c r="B20" s="33" t="s">
        <v>272</v>
      </c>
      <c r="C20" s="85" t="s">
        <v>104</v>
      </c>
      <c r="D20" s="75">
        <v>20</v>
      </c>
      <c r="E20" s="34"/>
      <c r="F20" s="35">
        <f t="shared" ref="F20" si="0">+D20*E20</f>
        <v>0</v>
      </c>
    </row>
    <row r="21" spans="1:10" x14ac:dyDescent="0.25">
      <c r="A21" s="114">
        <v>4</v>
      </c>
      <c r="B21" s="115" t="s">
        <v>330</v>
      </c>
      <c r="C21" s="116"/>
      <c r="D21" s="117"/>
      <c r="E21" s="118"/>
      <c r="F21" s="119"/>
    </row>
    <row r="22" spans="1:10" x14ac:dyDescent="0.25">
      <c r="A22" s="32" t="s">
        <v>56</v>
      </c>
      <c r="B22" s="33" t="s">
        <v>332</v>
      </c>
      <c r="C22" s="85" t="s">
        <v>104</v>
      </c>
      <c r="D22" s="87">
        <v>40</v>
      </c>
      <c r="E22" s="34"/>
      <c r="F22" s="35">
        <f t="shared" ref="F22:F25" si="1">+D22*E22</f>
        <v>0</v>
      </c>
      <c r="J22" s="97"/>
    </row>
    <row r="23" spans="1:10" x14ac:dyDescent="0.25">
      <c r="A23" s="32" t="s">
        <v>61</v>
      </c>
      <c r="B23" s="33" t="s">
        <v>333</v>
      </c>
      <c r="C23" s="85" t="s">
        <v>104</v>
      </c>
      <c r="D23" s="75">
        <v>40</v>
      </c>
      <c r="E23" s="34"/>
      <c r="F23" s="35">
        <f t="shared" si="1"/>
        <v>0</v>
      </c>
    </row>
    <row r="24" spans="1:10" x14ac:dyDescent="0.25">
      <c r="A24" s="32" t="s">
        <v>67</v>
      </c>
      <c r="B24" s="33" t="s">
        <v>328</v>
      </c>
      <c r="C24" s="85" t="s">
        <v>104</v>
      </c>
      <c r="D24" s="75">
        <v>40</v>
      </c>
      <c r="E24" s="34"/>
      <c r="F24" s="35"/>
    </row>
    <row r="25" spans="1:10" x14ac:dyDescent="0.25">
      <c r="A25" s="18" t="s">
        <v>280</v>
      </c>
      <c r="B25" s="33" t="s">
        <v>329</v>
      </c>
      <c r="C25" s="20" t="s">
        <v>188</v>
      </c>
      <c r="D25" s="76">
        <v>1</v>
      </c>
      <c r="E25" s="21"/>
      <c r="F25" s="35">
        <f t="shared" si="1"/>
        <v>0</v>
      </c>
      <c r="J25" s="97"/>
    </row>
    <row r="26" spans="1:10" x14ac:dyDescent="0.25">
      <c r="A26" s="114">
        <v>5</v>
      </c>
      <c r="B26" s="115" t="s">
        <v>287</v>
      </c>
      <c r="C26" s="116"/>
      <c r="D26" s="117"/>
      <c r="E26" s="118"/>
      <c r="F26" s="119"/>
    </row>
    <row r="27" spans="1:10" x14ac:dyDescent="0.25">
      <c r="A27" s="32" t="s">
        <v>72</v>
      </c>
      <c r="B27" s="134" t="s">
        <v>288</v>
      </c>
      <c r="C27" s="25" t="s">
        <v>229</v>
      </c>
      <c r="D27" s="132">
        <v>1</v>
      </c>
      <c r="E27" s="133"/>
      <c r="F27" s="27">
        <f>+D27*E27</f>
        <v>0</v>
      </c>
    </row>
    <row r="28" spans="1:10" x14ac:dyDescent="0.25">
      <c r="A28" s="114">
        <v>6</v>
      </c>
      <c r="B28" s="115" t="s">
        <v>289</v>
      </c>
      <c r="C28" s="116"/>
      <c r="D28" s="117"/>
      <c r="E28" s="118"/>
      <c r="F28" s="119"/>
    </row>
    <row r="29" spans="1:10" x14ac:dyDescent="0.25">
      <c r="A29" s="32" t="s">
        <v>97</v>
      </c>
      <c r="B29" s="134" t="s">
        <v>325</v>
      </c>
      <c r="C29" s="25" t="s">
        <v>229</v>
      </c>
      <c r="D29" s="132">
        <v>2</v>
      </c>
      <c r="E29" s="133"/>
      <c r="F29" s="27">
        <f>+D29*E29</f>
        <v>0</v>
      </c>
    </row>
    <row r="30" spans="1:10" x14ac:dyDescent="0.25">
      <c r="A30" s="98">
        <v>7</v>
      </c>
      <c r="B30" s="115" t="s">
        <v>290</v>
      </c>
      <c r="C30" s="116"/>
      <c r="D30" s="117"/>
      <c r="E30" s="118"/>
      <c r="F30" s="119"/>
    </row>
    <row r="31" spans="1:10" ht="25.5" x14ac:dyDescent="0.25">
      <c r="A31" s="18" t="s">
        <v>99</v>
      </c>
      <c r="B31" s="158" t="s">
        <v>304</v>
      </c>
      <c r="C31" s="85" t="s">
        <v>229</v>
      </c>
      <c r="D31" s="87">
        <v>1</v>
      </c>
      <c r="E31" s="34"/>
      <c r="F31" s="35">
        <f t="shared" ref="F31" si="2">+D31*E31</f>
        <v>0</v>
      </c>
      <c r="J31" s="97"/>
    </row>
    <row r="32" spans="1:10" x14ac:dyDescent="0.25">
      <c r="A32" s="98">
        <v>8</v>
      </c>
      <c r="B32" s="111" t="s">
        <v>291</v>
      </c>
      <c r="C32" s="116"/>
      <c r="D32" s="117"/>
      <c r="E32" s="118"/>
      <c r="F32" s="119"/>
    </row>
    <row r="33" spans="1:11" x14ac:dyDescent="0.25">
      <c r="A33" s="18" t="s">
        <v>102</v>
      </c>
      <c r="B33" s="33" t="s">
        <v>292</v>
      </c>
      <c r="C33" s="85" t="s">
        <v>104</v>
      </c>
      <c r="D33" s="87">
        <v>72</v>
      </c>
      <c r="E33" s="34"/>
      <c r="F33" s="35">
        <f t="shared" ref="F33" si="3">+D33*E33</f>
        <v>0</v>
      </c>
      <c r="J33" s="97"/>
    </row>
    <row r="34" spans="1:11" x14ac:dyDescent="0.25">
      <c r="A34" s="98">
        <v>9</v>
      </c>
      <c r="B34" s="99" t="s">
        <v>293</v>
      </c>
      <c r="C34" s="100"/>
      <c r="D34" s="101"/>
      <c r="E34" s="102"/>
      <c r="F34" s="103"/>
    </row>
    <row r="35" spans="1:11" x14ac:dyDescent="0.25">
      <c r="A35" s="18" t="s">
        <v>106</v>
      </c>
      <c r="B35" s="19" t="s">
        <v>294</v>
      </c>
      <c r="C35" s="20" t="s">
        <v>188</v>
      </c>
      <c r="D35" s="76">
        <v>1</v>
      </c>
      <c r="E35" s="43"/>
      <c r="F35" s="36">
        <f>+E35*D35</f>
        <v>0</v>
      </c>
    </row>
    <row r="36" spans="1:11" x14ac:dyDescent="0.25">
      <c r="A36" s="98">
        <v>10</v>
      </c>
      <c r="B36" s="99" t="s">
        <v>316</v>
      </c>
      <c r="C36" s="100"/>
      <c r="D36" s="101"/>
      <c r="E36" s="102"/>
      <c r="F36" s="103"/>
    </row>
    <row r="37" spans="1:11" x14ac:dyDescent="0.25">
      <c r="A37" s="18" t="s">
        <v>114</v>
      </c>
      <c r="B37" s="19" t="s">
        <v>317</v>
      </c>
      <c r="C37" s="85" t="s">
        <v>229</v>
      </c>
      <c r="D37" s="75">
        <v>3</v>
      </c>
      <c r="E37" s="86"/>
      <c r="F37" s="36">
        <v>0</v>
      </c>
    </row>
    <row r="38" spans="1:11" x14ac:dyDescent="0.25">
      <c r="A38" s="98">
        <v>11</v>
      </c>
      <c r="B38" s="99" t="s">
        <v>295</v>
      </c>
      <c r="C38" s="100"/>
      <c r="D38" s="101"/>
      <c r="E38" s="102"/>
      <c r="F38" s="103"/>
    </row>
    <row r="39" spans="1:11" x14ac:dyDescent="0.25">
      <c r="A39" s="18" t="s">
        <v>126</v>
      </c>
      <c r="B39" s="19" t="s">
        <v>296</v>
      </c>
      <c r="C39" s="85" t="s">
        <v>229</v>
      </c>
      <c r="D39" s="75">
        <v>4</v>
      </c>
      <c r="E39" s="86"/>
      <c r="F39" s="36">
        <v>0</v>
      </c>
    </row>
    <row r="40" spans="1:11" x14ac:dyDescent="0.25">
      <c r="A40" s="98">
        <v>12</v>
      </c>
      <c r="B40" s="99" t="s">
        <v>297</v>
      </c>
      <c r="C40" s="100"/>
      <c r="D40" s="101"/>
      <c r="E40" s="102"/>
      <c r="F40" s="103"/>
    </row>
    <row r="41" spans="1:11" x14ac:dyDescent="0.25">
      <c r="A41" s="18" t="s">
        <v>143</v>
      </c>
      <c r="B41" s="19" t="s">
        <v>298</v>
      </c>
      <c r="C41" s="85" t="s">
        <v>188</v>
      </c>
      <c r="D41" s="75">
        <v>1</v>
      </c>
      <c r="E41" s="86"/>
      <c r="F41" s="36">
        <v>0</v>
      </c>
    </row>
    <row r="42" spans="1:11" x14ac:dyDescent="0.25">
      <c r="A42" s="66"/>
      <c r="B42" s="67" t="s">
        <v>180</v>
      </c>
      <c r="C42" s="68"/>
      <c r="D42" s="69"/>
      <c r="E42" s="69"/>
      <c r="F42" s="70">
        <f>SUM(F26:F35)</f>
        <v>0</v>
      </c>
      <c r="K42" s="70"/>
    </row>
    <row r="43" spans="1:11" x14ac:dyDescent="0.25">
      <c r="A43" s="66"/>
      <c r="B43" s="67" t="s">
        <v>181</v>
      </c>
      <c r="C43" s="68"/>
      <c r="D43" s="69"/>
      <c r="E43" s="69"/>
      <c r="F43" s="70">
        <f>0.21*F42</f>
        <v>0</v>
      </c>
    </row>
    <row r="44" spans="1:11" x14ac:dyDescent="0.25">
      <c r="A44" s="66"/>
      <c r="B44" s="67" t="s">
        <v>182</v>
      </c>
      <c r="C44" s="68"/>
      <c r="D44" s="69"/>
      <c r="E44" s="69"/>
      <c r="F44" s="70">
        <f>+F42+F43</f>
        <v>0</v>
      </c>
    </row>
  </sheetData>
  <mergeCells count="1">
    <mergeCell ref="A8:F8"/>
  </mergeCells>
  <printOptions horizontalCentered="1"/>
  <pageMargins left="0.9055118110236221" right="0.51181102362204722" top="0.94488188976377963" bottom="0.74803149606299213" header="0.31496062992125984" footer="0.31496062992125984"/>
  <pageSetup paperSize="9" scale="67" fitToHeight="2" orientation="portrait" r:id="rId1"/>
  <headerFooter>
    <oddHeader>&amp;R&amp;G</oddHeader>
  </headerFooter>
  <legacyDrawingHF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2:K44"/>
  <sheetViews>
    <sheetView showGridLines="0" view="pageBreakPreview" topLeftCell="A8" zoomScale="115" zoomScaleSheetLayoutView="115" workbookViewId="0">
      <selection activeCell="B3" sqref="A3:F25"/>
    </sheetView>
  </sheetViews>
  <sheetFormatPr baseColWidth="10" defaultRowHeight="15" x14ac:dyDescent="0.25"/>
  <cols>
    <col min="1" max="1" width="11.42578125" customWidth="1"/>
    <col min="2" max="2" width="79.5703125" customWidth="1"/>
    <col min="3" max="3" width="7.7109375" customWidth="1"/>
    <col min="4" max="4" width="9.28515625" customWidth="1"/>
    <col min="5" max="6" width="10.42578125" customWidth="1"/>
    <col min="7" max="7" width="12.7109375" bestFit="1" customWidth="1"/>
    <col min="11" max="11" width="13" bestFit="1" customWidth="1"/>
  </cols>
  <sheetData>
    <row r="2" spans="1:6" ht="18" customHeight="1" x14ac:dyDescent="0.25"/>
    <row r="4" spans="1:6" ht="18" x14ac:dyDescent="0.25">
      <c r="A4" s="135" t="s">
        <v>183</v>
      </c>
      <c r="B4" s="153" t="e">
        <f>+#REF!</f>
        <v>#REF!</v>
      </c>
      <c r="C4" s="3"/>
      <c r="D4" s="3"/>
      <c r="E4" s="2"/>
      <c r="F4" s="2"/>
    </row>
    <row r="5" spans="1:6" ht="18" x14ac:dyDescent="0.25">
      <c r="A5" s="104"/>
      <c r="B5" s="104" t="s">
        <v>307</v>
      </c>
      <c r="C5" s="3"/>
      <c r="D5" s="3"/>
      <c r="E5" s="2"/>
      <c r="F5" s="2"/>
    </row>
    <row r="6" spans="1:6" ht="18" x14ac:dyDescent="0.25">
      <c r="A6" s="1" t="s">
        <v>225</v>
      </c>
      <c r="B6" s="104" t="s">
        <v>286</v>
      </c>
      <c r="C6" s="3"/>
      <c r="D6" s="3"/>
      <c r="E6" s="2"/>
      <c r="F6" s="2"/>
    </row>
    <row r="7" spans="1:6" ht="18" x14ac:dyDescent="0.25">
      <c r="A7" s="2"/>
      <c r="B7" s="104" t="s">
        <v>270</v>
      </c>
      <c r="C7" s="3"/>
      <c r="D7" s="3"/>
      <c r="E7" s="2"/>
      <c r="F7" s="2"/>
    </row>
    <row r="8" spans="1:6" ht="20.25" x14ac:dyDescent="0.25">
      <c r="A8" s="258" t="s">
        <v>2</v>
      </c>
      <c r="B8" s="258"/>
      <c r="C8" s="258"/>
      <c r="D8" s="258"/>
      <c r="E8" s="258"/>
      <c r="F8" s="258"/>
    </row>
    <row r="9" spans="1:6" x14ac:dyDescent="0.25">
      <c r="A9" s="2"/>
      <c r="B9" s="2"/>
      <c r="C9" s="3"/>
      <c r="D9" s="3"/>
      <c r="E9" s="2"/>
      <c r="F9" s="2"/>
    </row>
    <row r="10" spans="1:6" ht="25.5" x14ac:dyDescent="0.25">
      <c r="A10" s="4" t="s">
        <v>3</v>
      </c>
      <c r="B10" s="5" t="s">
        <v>4</v>
      </c>
      <c r="C10" s="6" t="s">
        <v>5</v>
      </c>
      <c r="D10" s="7" t="s">
        <v>7</v>
      </c>
      <c r="E10" s="7" t="s">
        <v>6</v>
      </c>
      <c r="F10" s="7" t="s">
        <v>8</v>
      </c>
    </row>
    <row r="11" spans="1:6" x14ac:dyDescent="0.25">
      <c r="A11" s="110">
        <v>1</v>
      </c>
      <c r="B11" s="111" t="s">
        <v>184</v>
      </c>
      <c r="C11" s="112"/>
      <c r="D11" s="111"/>
      <c r="E11" s="111"/>
      <c r="F11" s="113"/>
    </row>
    <row r="12" spans="1:6" x14ac:dyDescent="0.25">
      <c r="A12" s="52" t="s">
        <v>10</v>
      </c>
      <c r="B12" s="108" t="s">
        <v>186</v>
      </c>
      <c r="C12" s="54" t="s">
        <v>188</v>
      </c>
      <c r="D12" s="109">
        <v>1</v>
      </c>
      <c r="E12" s="55"/>
      <c r="F12" s="56">
        <f>+D12*E12</f>
        <v>0</v>
      </c>
    </row>
    <row r="13" spans="1:6" x14ac:dyDescent="0.25">
      <c r="A13" s="18" t="s">
        <v>185</v>
      </c>
      <c r="B13" s="24" t="s">
        <v>211</v>
      </c>
      <c r="C13" s="20" t="s">
        <v>188</v>
      </c>
      <c r="D13" s="72">
        <v>1</v>
      </c>
      <c r="E13" s="26"/>
      <c r="F13" s="27">
        <f>+D13*E13</f>
        <v>0</v>
      </c>
    </row>
    <row r="14" spans="1:6" x14ac:dyDescent="0.25">
      <c r="A14" s="114">
        <v>2</v>
      </c>
      <c r="B14" s="115" t="s">
        <v>201</v>
      </c>
      <c r="C14" s="116"/>
      <c r="D14" s="117"/>
      <c r="E14" s="118"/>
      <c r="F14" s="119"/>
    </row>
    <row r="15" spans="1:6" x14ac:dyDescent="0.25">
      <c r="A15" s="52" t="s">
        <v>18</v>
      </c>
      <c r="B15" s="108" t="s">
        <v>242</v>
      </c>
      <c r="C15" s="20" t="s">
        <v>188</v>
      </c>
      <c r="D15" s="71">
        <v>1</v>
      </c>
      <c r="E15" s="81"/>
      <c r="F15" s="36">
        <f>+D15*E15</f>
        <v>0</v>
      </c>
    </row>
    <row r="16" spans="1:6" x14ac:dyDescent="0.25">
      <c r="A16" s="91" t="s">
        <v>24</v>
      </c>
      <c r="B16" s="92" t="s">
        <v>255</v>
      </c>
      <c r="C16" s="25" t="s">
        <v>188</v>
      </c>
      <c r="D16" s="132">
        <v>1</v>
      </c>
      <c r="E16" s="133"/>
      <c r="F16" s="27">
        <f>+D16*E16</f>
        <v>0</v>
      </c>
    </row>
    <row r="17" spans="1:10" x14ac:dyDescent="0.25">
      <c r="A17" s="114">
        <v>3</v>
      </c>
      <c r="B17" s="111" t="s">
        <v>331</v>
      </c>
      <c r="C17" s="112"/>
      <c r="D17" s="111"/>
      <c r="E17" s="111"/>
      <c r="F17" s="113"/>
    </row>
    <row r="18" spans="1:10" ht="25.5" x14ac:dyDescent="0.25">
      <c r="A18" s="52" t="s">
        <v>31</v>
      </c>
      <c r="B18" s="158" t="s">
        <v>335</v>
      </c>
      <c r="C18" s="54" t="s">
        <v>104</v>
      </c>
      <c r="D18" s="109">
        <v>40</v>
      </c>
      <c r="E18" s="55"/>
      <c r="F18" s="56">
        <f>+D18*E18</f>
        <v>0</v>
      </c>
    </row>
    <row r="19" spans="1:10" x14ac:dyDescent="0.25">
      <c r="A19" s="52" t="s">
        <v>35</v>
      </c>
      <c r="B19" s="33" t="s">
        <v>328</v>
      </c>
      <c r="C19" s="54" t="s">
        <v>104</v>
      </c>
      <c r="D19" s="109">
        <v>40</v>
      </c>
      <c r="E19" s="55"/>
      <c r="F19" s="56"/>
    </row>
    <row r="20" spans="1:10" x14ac:dyDescent="0.25">
      <c r="A20" s="32" t="s">
        <v>39</v>
      </c>
      <c r="B20" s="33" t="s">
        <v>272</v>
      </c>
      <c r="C20" s="85" t="s">
        <v>104</v>
      </c>
      <c r="D20" s="75">
        <v>40</v>
      </c>
      <c r="E20" s="34"/>
      <c r="F20" s="35">
        <f t="shared" ref="F20" si="0">+D20*E20</f>
        <v>0</v>
      </c>
    </row>
    <row r="21" spans="1:10" x14ac:dyDescent="0.25">
      <c r="A21" s="114">
        <v>4</v>
      </c>
      <c r="B21" s="115" t="s">
        <v>330</v>
      </c>
      <c r="C21" s="116"/>
      <c r="D21" s="117"/>
      <c r="E21" s="118"/>
      <c r="F21" s="119"/>
    </row>
    <row r="22" spans="1:10" x14ac:dyDescent="0.25">
      <c r="A22" s="32" t="s">
        <v>56</v>
      </c>
      <c r="B22" s="33" t="s">
        <v>332</v>
      </c>
      <c r="C22" s="85" t="s">
        <v>104</v>
      </c>
      <c r="D22" s="87">
        <v>20</v>
      </c>
      <c r="E22" s="34"/>
      <c r="F22" s="35">
        <f t="shared" ref="F22:F25" si="1">+D22*E22</f>
        <v>0</v>
      </c>
      <c r="J22" s="97"/>
    </row>
    <row r="23" spans="1:10" x14ac:dyDescent="0.25">
      <c r="A23" s="32" t="s">
        <v>61</v>
      </c>
      <c r="B23" s="33" t="s">
        <v>333</v>
      </c>
      <c r="C23" s="85" t="s">
        <v>104</v>
      </c>
      <c r="D23" s="75">
        <v>20</v>
      </c>
      <c r="E23" s="34"/>
      <c r="F23" s="35">
        <f t="shared" si="1"/>
        <v>0</v>
      </c>
    </row>
    <row r="24" spans="1:10" x14ac:dyDescent="0.25">
      <c r="A24" s="32" t="s">
        <v>67</v>
      </c>
      <c r="B24" s="33" t="s">
        <v>328</v>
      </c>
      <c r="C24" s="85" t="s">
        <v>104</v>
      </c>
      <c r="D24" s="75">
        <v>20</v>
      </c>
      <c r="E24" s="34"/>
      <c r="F24" s="35"/>
    </row>
    <row r="25" spans="1:10" x14ac:dyDescent="0.25">
      <c r="A25" s="18" t="s">
        <v>257</v>
      </c>
      <c r="B25" s="33" t="s">
        <v>329</v>
      </c>
      <c r="C25" s="20" t="s">
        <v>188</v>
      </c>
      <c r="D25" s="76">
        <v>1</v>
      </c>
      <c r="E25" s="21"/>
      <c r="F25" s="35">
        <f t="shared" si="1"/>
        <v>0</v>
      </c>
      <c r="J25" s="97"/>
    </row>
    <row r="26" spans="1:10" x14ac:dyDescent="0.25">
      <c r="A26" s="114">
        <v>5</v>
      </c>
      <c r="B26" s="115" t="s">
        <v>287</v>
      </c>
      <c r="C26" s="116"/>
      <c r="D26" s="117"/>
      <c r="E26" s="118"/>
      <c r="F26" s="119"/>
    </row>
    <row r="27" spans="1:10" x14ac:dyDescent="0.25">
      <c r="A27" s="52" t="s">
        <v>72</v>
      </c>
      <c r="B27" s="134" t="s">
        <v>288</v>
      </c>
      <c r="C27" s="25" t="s">
        <v>229</v>
      </c>
      <c r="D27" s="132">
        <v>1</v>
      </c>
      <c r="E27" s="133"/>
      <c r="F27" s="27">
        <f>+D27*E27</f>
        <v>0</v>
      </c>
    </row>
    <row r="28" spans="1:10" x14ac:dyDescent="0.25">
      <c r="A28" s="98">
        <v>6</v>
      </c>
      <c r="B28" s="115" t="s">
        <v>289</v>
      </c>
      <c r="C28" s="116"/>
      <c r="D28" s="117"/>
      <c r="E28" s="118"/>
      <c r="F28" s="119"/>
    </row>
    <row r="29" spans="1:10" x14ac:dyDescent="0.25">
      <c r="A29" s="18" t="s">
        <v>97</v>
      </c>
      <c r="B29" s="134" t="s">
        <v>325</v>
      </c>
      <c r="C29" s="25" t="s">
        <v>229</v>
      </c>
      <c r="D29" s="132">
        <v>2</v>
      </c>
      <c r="E29" s="133"/>
      <c r="F29" s="27">
        <f>+D29*E29</f>
        <v>0</v>
      </c>
    </row>
    <row r="30" spans="1:10" x14ac:dyDescent="0.25">
      <c r="A30" s="114">
        <v>7</v>
      </c>
      <c r="B30" s="111" t="s">
        <v>291</v>
      </c>
      <c r="C30" s="116"/>
      <c r="D30" s="117"/>
      <c r="E30" s="118"/>
      <c r="F30" s="119"/>
    </row>
    <row r="31" spans="1:10" x14ac:dyDescent="0.25">
      <c r="A31" s="32" t="s">
        <v>99</v>
      </c>
      <c r="B31" s="33" t="s">
        <v>292</v>
      </c>
      <c r="C31" s="85" t="s">
        <v>104</v>
      </c>
      <c r="D31" s="87">
        <v>72</v>
      </c>
      <c r="E31" s="34"/>
      <c r="F31" s="35">
        <f t="shared" ref="F31" si="2">+D31*E31</f>
        <v>0</v>
      </c>
      <c r="J31" s="97"/>
    </row>
    <row r="32" spans="1:10" x14ac:dyDescent="0.25">
      <c r="A32" s="114">
        <v>8</v>
      </c>
      <c r="B32" s="115" t="s">
        <v>290</v>
      </c>
      <c r="C32" s="116"/>
      <c r="D32" s="117"/>
      <c r="E32" s="118"/>
      <c r="F32" s="119"/>
    </row>
    <row r="33" spans="1:11" ht="25.5" x14ac:dyDescent="0.25">
      <c r="A33" s="32" t="s">
        <v>102</v>
      </c>
      <c r="B33" s="158" t="s">
        <v>304</v>
      </c>
      <c r="C33" s="85" t="s">
        <v>229</v>
      </c>
      <c r="D33" s="87">
        <v>1</v>
      </c>
      <c r="E33" s="34"/>
      <c r="F33" s="35">
        <f t="shared" ref="F33" si="3">+D33*E33</f>
        <v>0</v>
      </c>
      <c r="J33" s="97"/>
    </row>
    <row r="34" spans="1:11" x14ac:dyDescent="0.25">
      <c r="A34" s="98">
        <v>9</v>
      </c>
      <c r="B34" s="99" t="s">
        <v>293</v>
      </c>
      <c r="C34" s="100"/>
      <c r="D34" s="101"/>
      <c r="E34" s="102"/>
      <c r="F34" s="103"/>
    </row>
    <row r="35" spans="1:11" x14ac:dyDescent="0.25">
      <c r="A35" s="18" t="s">
        <v>106</v>
      </c>
      <c r="B35" s="19" t="s">
        <v>294</v>
      </c>
      <c r="C35" s="20" t="s">
        <v>188</v>
      </c>
      <c r="D35" s="76">
        <v>1</v>
      </c>
      <c r="E35" s="43"/>
      <c r="F35" s="36">
        <f>+E35*D35</f>
        <v>0</v>
      </c>
    </row>
    <row r="36" spans="1:11" x14ac:dyDescent="0.25">
      <c r="A36" s="98">
        <v>10</v>
      </c>
      <c r="B36" s="99" t="s">
        <v>316</v>
      </c>
      <c r="C36" s="100"/>
      <c r="D36" s="101"/>
      <c r="E36" s="102"/>
      <c r="F36" s="103"/>
    </row>
    <row r="37" spans="1:11" x14ac:dyDescent="0.25">
      <c r="A37" s="18" t="s">
        <v>114</v>
      </c>
      <c r="B37" s="19" t="s">
        <v>317</v>
      </c>
      <c r="C37" s="85" t="s">
        <v>229</v>
      </c>
      <c r="D37" s="75">
        <v>3</v>
      </c>
      <c r="E37" s="86"/>
      <c r="F37" s="36">
        <v>0</v>
      </c>
    </row>
    <row r="38" spans="1:11" x14ac:dyDescent="0.25">
      <c r="A38" s="98">
        <v>11</v>
      </c>
      <c r="B38" s="99" t="s">
        <v>295</v>
      </c>
      <c r="C38" s="100"/>
      <c r="D38" s="101"/>
      <c r="E38" s="102"/>
      <c r="F38" s="103"/>
    </row>
    <row r="39" spans="1:11" x14ac:dyDescent="0.25">
      <c r="A39" s="18" t="s">
        <v>126</v>
      </c>
      <c r="B39" s="19" t="s">
        <v>296</v>
      </c>
      <c r="C39" s="85" t="s">
        <v>229</v>
      </c>
      <c r="D39" s="75">
        <v>4</v>
      </c>
      <c r="E39" s="86"/>
      <c r="F39" s="36">
        <v>0</v>
      </c>
    </row>
    <row r="40" spans="1:11" x14ac:dyDescent="0.25">
      <c r="A40" s="98">
        <v>12</v>
      </c>
      <c r="B40" s="99" t="s">
        <v>297</v>
      </c>
      <c r="C40" s="100"/>
      <c r="D40" s="101"/>
      <c r="E40" s="102"/>
      <c r="F40" s="103"/>
    </row>
    <row r="41" spans="1:11" x14ac:dyDescent="0.25">
      <c r="A41" s="18" t="s">
        <v>143</v>
      </c>
      <c r="B41" s="19" t="s">
        <v>298</v>
      </c>
      <c r="C41" s="85" t="s">
        <v>188</v>
      </c>
      <c r="D41" s="75">
        <v>1</v>
      </c>
      <c r="E41" s="86"/>
      <c r="F41" s="36">
        <v>0</v>
      </c>
    </row>
    <row r="42" spans="1:11" x14ac:dyDescent="0.25">
      <c r="A42" s="66"/>
      <c r="B42" s="67" t="s">
        <v>180</v>
      </c>
      <c r="C42" s="68"/>
      <c r="D42" s="69"/>
      <c r="E42" s="69"/>
      <c r="F42" s="70">
        <f>SUM(F26:F35)</f>
        <v>0</v>
      </c>
      <c r="K42" s="70"/>
    </row>
    <row r="43" spans="1:11" x14ac:dyDescent="0.25">
      <c r="A43" s="66"/>
      <c r="B43" s="67" t="s">
        <v>181</v>
      </c>
      <c r="C43" s="68"/>
      <c r="D43" s="69"/>
      <c r="E43" s="69"/>
      <c r="F43" s="70">
        <f>0.21*F42</f>
        <v>0</v>
      </c>
    </row>
    <row r="44" spans="1:11" x14ac:dyDescent="0.25">
      <c r="A44" s="66"/>
      <c r="B44" s="67" t="s">
        <v>182</v>
      </c>
      <c r="C44" s="68"/>
      <c r="D44" s="69"/>
      <c r="E44" s="69"/>
      <c r="F44" s="70">
        <f>+F42+F43</f>
        <v>0</v>
      </c>
    </row>
  </sheetData>
  <mergeCells count="1">
    <mergeCell ref="A8:F8"/>
  </mergeCells>
  <printOptions horizontalCentered="1"/>
  <pageMargins left="0.9055118110236221" right="0.51181102362204722" top="0.94488188976377963" bottom="0.74803149606299213" header="0.31496062992125984" footer="0.31496062992125984"/>
  <pageSetup paperSize="9" scale="67" fitToHeight="2" orientation="portrait" r:id="rId1"/>
  <headerFooter>
    <oddHeader>&amp;R&amp;G</oddHeader>
  </headerFooter>
  <legacyDrawingHF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2:K47"/>
  <sheetViews>
    <sheetView showGridLines="0" view="pageBreakPreview" zoomScale="115" zoomScaleSheetLayoutView="115" workbookViewId="0">
      <selection activeCell="B3" sqref="A3:F25"/>
    </sheetView>
  </sheetViews>
  <sheetFormatPr baseColWidth="10" defaultRowHeight="15" x14ac:dyDescent="0.25"/>
  <cols>
    <col min="1" max="1" width="11.42578125" customWidth="1"/>
    <col min="2" max="2" width="79.5703125" customWidth="1"/>
    <col min="3" max="3" width="7.7109375" customWidth="1"/>
    <col min="4" max="4" width="9.28515625" customWidth="1"/>
    <col min="5" max="6" width="10.42578125" customWidth="1"/>
    <col min="7" max="7" width="12.7109375" bestFit="1" customWidth="1"/>
    <col min="11" max="11" width="13" bestFit="1" customWidth="1"/>
  </cols>
  <sheetData>
    <row r="2" spans="1:6" ht="18" customHeight="1" x14ac:dyDescent="0.25"/>
    <row r="4" spans="1:6" ht="18" x14ac:dyDescent="0.25">
      <c r="A4" s="135" t="s">
        <v>183</v>
      </c>
      <c r="B4" s="153" t="e">
        <f>+#REF!</f>
        <v>#REF!</v>
      </c>
      <c r="C4" s="3"/>
      <c r="D4" s="3"/>
      <c r="E4" s="2"/>
      <c r="F4" s="2"/>
    </row>
    <row r="5" spans="1:6" ht="18" x14ac:dyDescent="0.25">
      <c r="A5" s="104"/>
      <c r="B5" s="104" t="s">
        <v>308</v>
      </c>
      <c r="C5" s="3"/>
      <c r="D5" s="3"/>
      <c r="E5" s="2"/>
      <c r="F5" s="2"/>
    </row>
    <row r="6" spans="1:6" ht="18" x14ac:dyDescent="0.25">
      <c r="A6" s="1" t="s">
        <v>225</v>
      </c>
      <c r="B6" s="104" t="s">
        <v>286</v>
      </c>
      <c r="C6" s="3"/>
      <c r="D6" s="3"/>
      <c r="E6" s="2"/>
      <c r="F6" s="2"/>
    </row>
    <row r="7" spans="1:6" ht="18" x14ac:dyDescent="0.25">
      <c r="A7" s="2"/>
      <c r="B7" s="104" t="s">
        <v>270</v>
      </c>
      <c r="C7" s="3"/>
      <c r="D7" s="3"/>
      <c r="E7" s="2"/>
      <c r="F7" s="2"/>
    </row>
    <row r="8" spans="1:6" ht="20.25" x14ac:dyDescent="0.25">
      <c r="A8" s="258" t="s">
        <v>2</v>
      </c>
      <c r="B8" s="258"/>
      <c r="C8" s="258"/>
      <c r="D8" s="258"/>
      <c r="E8" s="258"/>
      <c r="F8" s="258"/>
    </row>
    <row r="9" spans="1:6" x14ac:dyDescent="0.25">
      <c r="A9" s="2"/>
      <c r="B9" s="2"/>
      <c r="C9" s="3"/>
      <c r="D9" s="3"/>
      <c r="E9" s="2"/>
      <c r="F9" s="2"/>
    </row>
    <row r="10" spans="1:6" ht="25.5" x14ac:dyDescent="0.25">
      <c r="A10" s="4" t="s">
        <v>3</v>
      </c>
      <c r="B10" s="5" t="s">
        <v>4</v>
      </c>
      <c r="C10" s="6" t="s">
        <v>5</v>
      </c>
      <c r="D10" s="7" t="s">
        <v>7</v>
      </c>
      <c r="E10" s="7" t="s">
        <v>6</v>
      </c>
      <c r="F10" s="7" t="s">
        <v>8</v>
      </c>
    </row>
    <row r="11" spans="1:6" x14ac:dyDescent="0.25">
      <c r="A11" s="110">
        <v>1</v>
      </c>
      <c r="B11" s="111" t="s">
        <v>184</v>
      </c>
      <c r="C11" s="112"/>
      <c r="D11" s="111"/>
      <c r="E11" s="111"/>
      <c r="F11" s="113"/>
    </row>
    <row r="12" spans="1:6" x14ac:dyDescent="0.25">
      <c r="A12" s="52" t="s">
        <v>10</v>
      </c>
      <c r="B12" s="108" t="s">
        <v>186</v>
      </c>
      <c r="C12" s="54" t="s">
        <v>188</v>
      </c>
      <c r="D12" s="109">
        <v>1</v>
      </c>
      <c r="E12" s="55"/>
      <c r="F12" s="56">
        <f>+D12*E12</f>
        <v>0</v>
      </c>
    </row>
    <row r="13" spans="1:6" x14ac:dyDescent="0.25">
      <c r="A13" s="18" t="s">
        <v>185</v>
      </c>
      <c r="B13" s="24" t="s">
        <v>211</v>
      </c>
      <c r="C13" s="20" t="s">
        <v>188</v>
      </c>
      <c r="D13" s="72">
        <v>1</v>
      </c>
      <c r="E13" s="26"/>
      <c r="F13" s="27">
        <f>+D13*E13</f>
        <v>0</v>
      </c>
    </row>
    <row r="14" spans="1:6" x14ac:dyDescent="0.25">
      <c r="A14" s="114">
        <v>2</v>
      </c>
      <c r="B14" s="115" t="s">
        <v>201</v>
      </c>
      <c r="C14" s="116"/>
      <c r="D14" s="117"/>
      <c r="E14" s="118"/>
      <c r="F14" s="119"/>
    </row>
    <row r="15" spans="1:6" x14ac:dyDescent="0.25">
      <c r="A15" s="52" t="s">
        <v>18</v>
      </c>
      <c r="B15" s="108" t="s">
        <v>242</v>
      </c>
      <c r="C15" s="20" t="s">
        <v>188</v>
      </c>
      <c r="D15" s="71">
        <v>1</v>
      </c>
      <c r="E15" s="81"/>
      <c r="F15" s="36">
        <f>+D15*E15</f>
        <v>0</v>
      </c>
    </row>
    <row r="16" spans="1:6" x14ac:dyDescent="0.25">
      <c r="A16" s="91" t="s">
        <v>24</v>
      </c>
      <c r="B16" s="92" t="s">
        <v>255</v>
      </c>
      <c r="C16" s="25" t="s">
        <v>188</v>
      </c>
      <c r="D16" s="132">
        <v>1</v>
      </c>
      <c r="E16" s="133"/>
      <c r="F16" s="27">
        <f>+D16*E16</f>
        <v>0</v>
      </c>
    </row>
    <row r="17" spans="1:10" x14ac:dyDescent="0.25">
      <c r="A17" s="114">
        <v>3</v>
      </c>
      <c r="B17" s="111" t="s">
        <v>331</v>
      </c>
      <c r="C17" s="112"/>
      <c r="D17" s="111"/>
      <c r="E17" s="111"/>
      <c r="F17" s="113"/>
    </row>
    <row r="18" spans="1:10" ht="25.5" x14ac:dyDescent="0.25">
      <c r="A18" s="52" t="s">
        <v>31</v>
      </c>
      <c r="B18" s="158" t="s">
        <v>335</v>
      </c>
      <c r="C18" s="54" t="s">
        <v>104</v>
      </c>
      <c r="D18" s="109">
        <v>40</v>
      </c>
      <c r="E18" s="55"/>
      <c r="F18" s="56">
        <f>+D18*E18</f>
        <v>0</v>
      </c>
    </row>
    <row r="19" spans="1:10" x14ac:dyDescent="0.25">
      <c r="A19" s="52" t="s">
        <v>35</v>
      </c>
      <c r="B19" s="33" t="s">
        <v>328</v>
      </c>
      <c r="C19" s="54" t="s">
        <v>104</v>
      </c>
      <c r="D19" s="109">
        <v>40</v>
      </c>
      <c r="E19" s="55"/>
      <c r="F19" s="56"/>
    </row>
    <row r="20" spans="1:10" x14ac:dyDescent="0.25">
      <c r="A20" s="32" t="s">
        <v>39</v>
      </c>
      <c r="B20" s="33" t="s">
        <v>272</v>
      </c>
      <c r="C20" s="85" t="s">
        <v>104</v>
      </c>
      <c r="D20" s="75">
        <v>40</v>
      </c>
      <c r="E20" s="34"/>
      <c r="F20" s="35">
        <f t="shared" ref="F20" si="0">+D20*E20</f>
        <v>0</v>
      </c>
    </row>
    <row r="21" spans="1:10" x14ac:dyDescent="0.25">
      <c r="A21" s="114">
        <v>4</v>
      </c>
      <c r="B21" s="115" t="s">
        <v>330</v>
      </c>
      <c r="C21" s="116"/>
      <c r="D21" s="117"/>
      <c r="E21" s="118"/>
      <c r="F21" s="119"/>
    </row>
    <row r="22" spans="1:10" x14ac:dyDescent="0.25">
      <c r="A22" s="32" t="s">
        <v>56</v>
      </c>
      <c r="B22" s="33" t="s">
        <v>332</v>
      </c>
      <c r="C22" s="85" t="s">
        <v>104</v>
      </c>
      <c r="D22" s="87">
        <v>80</v>
      </c>
      <c r="E22" s="34"/>
      <c r="F22" s="35">
        <f t="shared" ref="F22:F25" si="1">+D22*E22</f>
        <v>0</v>
      </c>
      <c r="J22" s="97"/>
    </row>
    <row r="23" spans="1:10" x14ac:dyDescent="0.25">
      <c r="A23" s="32" t="s">
        <v>61</v>
      </c>
      <c r="B23" s="33" t="s">
        <v>333</v>
      </c>
      <c r="C23" s="85" t="s">
        <v>104</v>
      </c>
      <c r="D23" s="75">
        <v>80</v>
      </c>
      <c r="E23" s="34"/>
      <c r="F23" s="35">
        <f t="shared" si="1"/>
        <v>0</v>
      </c>
    </row>
    <row r="24" spans="1:10" x14ac:dyDescent="0.25">
      <c r="A24" s="32" t="s">
        <v>67</v>
      </c>
      <c r="B24" s="33" t="s">
        <v>328</v>
      </c>
      <c r="C24" s="85" t="s">
        <v>104</v>
      </c>
      <c r="D24" s="75">
        <v>80</v>
      </c>
      <c r="E24" s="34"/>
      <c r="F24" s="35"/>
    </row>
    <row r="25" spans="1:10" x14ac:dyDescent="0.25">
      <c r="A25" s="18" t="s">
        <v>257</v>
      </c>
      <c r="B25" s="33" t="s">
        <v>329</v>
      </c>
      <c r="C25" s="20" t="s">
        <v>188</v>
      </c>
      <c r="D25" s="76">
        <v>1</v>
      </c>
      <c r="E25" s="21"/>
      <c r="F25" s="35">
        <f t="shared" si="1"/>
        <v>0</v>
      </c>
      <c r="J25" s="97"/>
    </row>
    <row r="26" spans="1:10" x14ac:dyDescent="0.25">
      <c r="A26" s="114">
        <v>5</v>
      </c>
      <c r="B26" s="115" t="s">
        <v>287</v>
      </c>
      <c r="C26" s="116"/>
      <c r="D26" s="117"/>
      <c r="E26" s="118"/>
      <c r="F26" s="119"/>
    </row>
    <row r="27" spans="1:10" x14ac:dyDescent="0.25">
      <c r="A27" s="32" t="s">
        <v>72</v>
      </c>
      <c r="B27" s="134" t="s">
        <v>288</v>
      </c>
      <c r="C27" s="25" t="s">
        <v>229</v>
      </c>
      <c r="D27" s="132">
        <v>5</v>
      </c>
      <c r="E27" s="133"/>
      <c r="F27" s="27">
        <f>+D27*E27</f>
        <v>0</v>
      </c>
    </row>
    <row r="28" spans="1:10" x14ac:dyDescent="0.25">
      <c r="A28" s="98">
        <v>6</v>
      </c>
      <c r="B28" s="115" t="s">
        <v>290</v>
      </c>
      <c r="C28" s="116"/>
      <c r="D28" s="117"/>
      <c r="E28" s="118"/>
      <c r="F28" s="119"/>
    </row>
    <row r="29" spans="1:10" ht="25.5" x14ac:dyDescent="0.25">
      <c r="A29" s="18" t="s">
        <v>97</v>
      </c>
      <c r="B29" s="158" t="s">
        <v>304</v>
      </c>
      <c r="C29" s="85" t="s">
        <v>229</v>
      </c>
      <c r="D29" s="87">
        <v>2</v>
      </c>
      <c r="E29" s="34"/>
      <c r="F29" s="35">
        <f t="shared" ref="F29" si="2">+D29*E29</f>
        <v>0</v>
      </c>
      <c r="J29" s="97"/>
    </row>
    <row r="30" spans="1:10" x14ac:dyDescent="0.25">
      <c r="A30" s="98">
        <v>7</v>
      </c>
      <c r="B30" s="115" t="s">
        <v>302</v>
      </c>
      <c r="C30" s="116"/>
      <c r="D30" s="117"/>
      <c r="E30" s="118"/>
      <c r="F30" s="119"/>
      <c r="J30" s="97"/>
    </row>
    <row r="31" spans="1:10" x14ac:dyDescent="0.25">
      <c r="A31" s="18" t="s">
        <v>99</v>
      </c>
      <c r="B31" s="33" t="s">
        <v>303</v>
      </c>
      <c r="C31" s="85" t="s">
        <v>187</v>
      </c>
      <c r="D31" s="87">
        <f>20*1.5+10*1.5*2</f>
        <v>60</v>
      </c>
      <c r="E31" s="34"/>
      <c r="F31" s="35">
        <f t="shared" ref="F31" si="3">+D31*E31</f>
        <v>0</v>
      </c>
      <c r="J31" s="97"/>
    </row>
    <row r="32" spans="1:10" x14ac:dyDescent="0.25">
      <c r="A32" s="18" t="s">
        <v>199</v>
      </c>
      <c r="B32" s="19" t="s">
        <v>282</v>
      </c>
      <c r="C32" s="85" t="s">
        <v>229</v>
      </c>
      <c r="D32" s="75">
        <v>1</v>
      </c>
      <c r="E32" s="86"/>
      <c r="F32" s="36">
        <v>0</v>
      </c>
    </row>
    <row r="33" spans="1:11" x14ac:dyDescent="0.25">
      <c r="A33" s="98">
        <v>8</v>
      </c>
      <c r="B33" s="111" t="s">
        <v>291</v>
      </c>
      <c r="C33" s="116"/>
      <c r="D33" s="117"/>
      <c r="E33" s="118"/>
      <c r="F33" s="119"/>
    </row>
    <row r="34" spans="1:11" x14ac:dyDescent="0.25">
      <c r="A34" s="18" t="s">
        <v>102</v>
      </c>
      <c r="B34" s="33" t="s">
        <v>292</v>
      </c>
      <c r="C34" s="85" t="s">
        <v>104</v>
      </c>
      <c r="D34" s="87">
        <f>72*2</f>
        <v>144</v>
      </c>
      <c r="E34" s="34"/>
      <c r="F34" s="35">
        <f t="shared" ref="F34" si="4">+D34*E34</f>
        <v>0</v>
      </c>
      <c r="J34" s="97"/>
    </row>
    <row r="35" spans="1:11" x14ac:dyDescent="0.25">
      <c r="A35" s="98">
        <v>9</v>
      </c>
      <c r="B35" s="99" t="s">
        <v>293</v>
      </c>
      <c r="C35" s="100"/>
      <c r="D35" s="101"/>
      <c r="E35" s="102"/>
      <c r="F35" s="103"/>
    </row>
    <row r="36" spans="1:11" x14ac:dyDescent="0.25">
      <c r="A36" s="18" t="s">
        <v>106</v>
      </c>
      <c r="B36" s="19" t="s">
        <v>294</v>
      </c>
      <c r="C36" s="20" t="s">
        <v>188</v>
      </c>
      <c r="D36" s="76">
        <v>1</v>
      </c>
      <c r="E36" s="43"/>
      <c r="F36" s="36">
        <f>+E36*D36</f>
        <v>0</v>
      </c>
    </row>
    <row r="37" spans="1:11" x14ac:dyDescent="0.25">
      <c r="A37" s="98">
        <v>10</v>
      </c>
      <c r="B37" s="99" t="s">
        <v>316</v>
      </c>
      <c r="C37" s="100"/>
      <c r="D37" s="101"/>
      <c r="E37" s="102"/>
      <c r="F37" s="103"/>
    </row>
    <row r="38" spans="1:11" x14ac:dyDescent="0.25">
      <c r="A38" s="18" t="s">
        <v>114</v>
      </c>
      <c r="B38" s="19" t="s">
        <v>317</v>
      </c>
      <c r="C38" s="85" t="s">
        <v>229</v>
      </c>
      <c r="D38" s="75">
        <v>5</v>
      </c>
      <c r="E38" s="86"/>
      <c r="F38" s="36">
        <v>0</v>
      </c>
    </row>
    <row r="39" spans="1:11" x14ac:dyDescent="0.25">
      <c r="A39" s="98">
        <v>11</v>
      </c>
      <c r="B39" s="99" t="s">
        <v>295</v>
      </c>
      <c r="C39" s="100"/>
      <c r="D39" s="101"/>
      <c r="E39" s="102"/>
      <c r="F39" s="103"/>
    </row>
    <row r="40" spans="1:11" x14ac:dyDescent="0.25">
      <c r="A40" s="18" t="s">
        <v>126</v>
      </c>
      <c r="B40" s="19" t="s">
        <v>296</v>
      </c>
      <c r="C40" s="85" t="s">
        <v>229</v>
      </c>
      <c r="D40" s="75">
        <v>6</v>
      </c>
      <c r="E40" s="86"/>
      <c r="F40" s="36">
        <v>0</v>
      </c>
    </row>
    <row r="41" spans="1:11" x14ac:dyDescent="0.25">
      <c r="A41" s="98">
        <v>12</v>
      </c>
      <c r="B41" s="99" t="s">
        <v>297</v>
      </c>
      <c r="C41" s="100"/>
      <c r="D41" s="101"/>
      <c r="E41" s="102"/>
      <c r="F41" s="103"/>
    </row>
    <row r="42" spans="1:11" x14ac:dyDescent="0.25">
      <c r="A42" s="18" t="s">
        <v>143</v>
      </c>
      <c r="B42" s="19" t="s">
        <v>298</v>
      </c>
      <c r="C42" s="85" t="s">
        <v>188</v>
      </c>
      <c r="D42" s="75">
        <v>1</v>
      </c>
      <c r="E42" s="86"/>
      <c r="F42" s="36">
        <v>0</v>
      </c>
    </row>
    <row r="43" spans="1:11" x14ac:dyDescent="0.25">
      <c r="A43" s="98">
        <v>13</v>
      </c>
      <c r="B43" s="99" t="s">
        <v>192</v>
      </c>
      <c r="C43" s="100"/>
      <c r="D43" s="101"/>
      <c r="E43" s="102"/>
      <c r="F43" s="103"/>
    </row>
    <row r="44" spans="1:11" x14ac:dyDescent="0.25">
      <c r="A44" s="18" t="s">
        <v>153</v>
      </c>
      <c r="B44" s="33" t="s">
        <v>309</v>
      </c>
      <c r="C44" s="85" t="s">
        <v>229</v>
      </c>
      <c r="D44" s="75">
        <v>1</v>
      </c>
      <c r="E44" s="86"/>
      <c r="F44" s="36">
        <v>0</v>
      </c>
    </row>
    <row r="45" spans="1:11" x14ac:dyDescent="0.25">
      <c r="A45" s="66"/>
      <c r="B45" s="67" t="s">
        <v>180</v>
      </c>
      <c r="C45" s="68"/>
      <c r="D45" s="69"/>
      <c r="E45" s="69"/>
      <c r="F45" s="70">
        <f>SUM(F26:F36)</f>
        <v>0</v>
      </c>
      <c r="K45" s="70"/>
    </row>
    <row r="46" spans="1:11" x14ac:dyDescent="0.25">
      <c r="A46" s="66"/>
      <c r="B46" s="67" t="s">
        <v>181</v>
      </c>
      <c r="C46" s="68"/>
      <c r="D46" s="69"/>
      <c r="E46" s="69"/>
      <c r="F46" s="70">
        <f>0.21*F45</f>
        <v>0</v>
      </c>
    </row>
    <row r="47" spans="1:11" x14ac:dyDescent="0.25">
      <c r="A47" s="66"/>
      <c r="B47" s="67" t="s">
        <v>182</v>
      </c>
      <c r="C47" s="68"/>
      <c r="D47" s="69"/>
      <c r="E47" s="69"/>
      <c r="F47" s="70">
        <f>+F45+F46</f>
        <v>0</v>
      </c>
    </row>
  </sheetData>
  <mergeCells count="1">
    <mergeCell ref="A8:F8"/>
  </mergeCells>
  <printOptions horizontalCentered="1"/>
  <pageMargins left="0.9055118110236221" right="0.51181102362204722" top="0.94488188976377963" bottom="0.74803149606299213" header="0.31496062992125984" footer="0.31496062992125984"/>
  <pageSetup paperSize="9" scale="67" fitToHeight="2" orientation="portrait" r:id="rId1"/>
  <headerFooter>
    <oddHeader>&amp;R&amp;G</oddHeader>
  </headerFooter>
  <legacyDrawingHF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2:K44"/>
  <sheetViews>
    <sheetView showGridLines="0" view="pageBreakPreview" topLeftCell="A20" zoomScale="115" zoomScaleSheetLayoutView="115" workbookViewId="0">
      <selection activeCell="B3" sqref="A3:F25"/>
    </sheetView>
  </sheetViews>
  <sheetFormatPr baseColWidth="10" defaultRowHeight="15" x14ac:dyDescent="0.25"/>
  <cols>
    <col min="1" max="1" width="11.42578125" customWidth="1"/>
    <col min="2" max="2" width="79.5703125" customWidth="1"/>
    <col min="3" max="3" width="7.7109375" customWidth="1"/>
    <col min="4" max="4" width="9.28515625" customWidth="1"/>
    <col min="5" max="6" width="10.42578125" customWidth="1"/>
    <col min="7" max="7" width="12.7109375" bestFit="1" customWidth="1"/>
    <col min="11" max="11" width="13" bestFit="1" customWidth="1"/>
  </cols>
  <sheetData>
    <row r="2" spans="1:6" ht="18" customHeight="1" x14ac:dyDescent="0.25"/>
    <row r="4" spans="1:6" ht="18" x14ac:dyDescent="0.25">
      <c r="A4" s="135" t="s">
        <v>183</v>
      </c>
      <c r="B4" s="153" t="e">
        <f>+#REF!</f>
        <v>#REF!</v>
      </c>
      <c r="C4" s="3"/>
      <c r="D4" s="3"/>
      <c r="E4" s="2"/>
      <c r="F4" s="2"/>
    </row>
    <row r="5" spans="1:6" ht="18" x14ac:dyDescent="0.25">
      <c r="A5" s="104"/>
      <c r="B5" s="104" t="s">
        <v>310</v>
      </c>
      <c r="C5" s="3"/>
      <c r="D5" s="3"/>
      <c r="E5" s="2"/>
      <c r="F5" s="2"/>
    </row>
    <row r="6" spans="1:6" ht="18" x14ac:dyDescent="0.25">
      <c r="A6" s="1" t="s">
        <v>225</v>
      </c>
      <c r="B6" s="104" t="s">
        <v>286</v>
      </c>
      <c r="C6" s="3"/>
      <c r="D6" s="3"/>
      <c r="E6" s="2"/>
      <c r="F6" s="2"/>
    </row>
    <row r="7" spans="1:6" ht="18" x14ac:dyDescent="0.25">
      <c r="A7" s="2"/>
      <c r="B7" s="104" t="s">
        <v>270</v>
      </c>
      <c r="C7" s="3"/>
      <c r="D7" s="3"/>
      <c r="E7" s="2"/>
      <c r="F7" s="2"/>
    </row>
    <row r="8" spans="1:6" ht="20.25" x14ac:dyDescent="0.25">
      <c r="A8" s="258" t="s">
        <v>2</v>
      </c>
      <c r="B8" s="258"/>
      <c r="C8" s="258"/>
      <c r="D8" s="258"/>
      <c r="E8" s="258"/>
      <c r="F8" s="258"/>
    </row>
    <row r="9" spans="1:6" x14ac:dyDescent="0.25">
      <c r="A9" s="2"/>
      <c r="B9" s="2"/>
      <c r="C9" s="3"/>
      <c r="D9" s="3"/>
      <c r="E9" s="2"/>
      <c r="F9" s="2"/>
    </row>
    <row r="10" spans="1:6" ht="25.5" x14ac:dyDescent="0.25">
      <c r="A10" s="4" t="s">
        <v>3</v>
      </c>
      <c r="B10" s="5" t="s">
        <v>4</v>
      </c>
      <c r="C10" s="6" t="s">
        <v>5</v>
      </c>
      <c r="D10" s="7" t="s">
        <v>7</v>
      </c>
      <c r="E10" s="7" t="s">
        <v>6</v>
      </c>
      <c r="F10" s="7" t="s">
        <v>8</v>
      </c>
    </row>
    <row r="11" spans="1:6" x14ac:dyDescent="0.25">
      <c r="A11" s="110">
        <v>1</v>
      </c>
      <c r="B11" s="111" t="s">
        <v>184</v>
      </c>
      <c r="C11" s="112"/>
      <c r="D11" s="111"/>
      <c r="E11" s="111"/>
      <c r="F11" s="113"/>
    </row>
    <row r="12" spans="1:6" x14ac:dyDescent="0.25">
      <c r="A12" s="52" t="s">
        <v>10</v>
      </c>
      <c r="B12" s="108" t="s">
        <v>186</v>
      </c>
      <c r="C12" s="54" t="s">
        <v>188</v>
      </c>
      <c r="D12" s="109">
        <v>1</v>
      </c>
      <c r="E12" s="55"/>
      <c r="F12" s="56">
        <f>+D12*E12</f>
        <v>0</v>
      </c>
    </row>
    <row r="13" spans="1:6" x14ac:dyDescent="0.25">
      <c r="A13" s="18" t="s">
        <v>185</v>
      </c>
      <c r="B13" s="24" t="s">
        <v>211</v>
      </c>
      <c r="C13" s="20" t="s">
        <v>188</v>
      </c>
      <c r="D13" s="72">
        <v>1</v>
      </c>
      <c r="E13" s="26"/>
      <c r="F13" s="27">
        <f>+D13*E13</f>
        <v>0</v>
      </c>
    </row>
    <row r="14" spans="1:6" x14ac:dyDescent="0.25">
      <c r="A14" s="114">
        <v>2</v>
      </c>
      <c r="B14" s="115" t="s">
        <v>201</v>
      </c>
      <c r="C14" s="116"/>
      <c r="D14" s="117"/>
      <c r="E14" s="118"/>
      <c r="F14" s="119"/>
    </row>
    <row r="15" spans="1:6" x14ac:dyDescent="0.25">
      <c r="A15" s="52" t="s">
        <v>18</v>
      </c>
      <c r="B15" s="108" t="s">
        <v>242</v>
      </c>
      <c r="C15" s="20" t="s">
        <v>188</v>
      </c>
      <c r="D15" s="71">
        <v>1</v>
      </c>
      <c r="E15" s="81"/>
      <c r="F15" s="36">
        <f>+D15*E15</f>
        <v>0</v>
      </c>
    </row>
    <row r="16" spans="1:6" x14ac:dyDescent="0.25">
      <c r="A16" s="91" t="s">
        <v>24</v>
      </c>
      <c r="B16" s="92" t="s">
        <v>255</v>
      </c>
      <c r="C16" s="25" t="s">
        <v>188</v>
      </c>
      <c r="D16" s="132">
        <v>1</v>
      </c>
      <c r="E16" s="133"/>
      <c r="F16" s="27">
        <f>+D16*E16</f>
        <v>0</v>
      </c>
    </row>
    <row r="17" spans="1:10" x14ac:dyDescent="0.25">
      <c r="A17" s="114">
        <v>3</v>
      </c>
      <c r="B17" s="111" t="s">
        <v>331</v>
      </c>
      <c r="C17" s="112"/>
      <c r="D17" s="111"/>
      <c r="E17" s="111"/>
      <c r="F17" s="113"/>
    </row>
    <row r="18" spans="1:10" ht="25.5" x14ac:dyDescent="0.25">
      <c r="A18" s="52" t="s">
        <v>31</v>
      </c>
      <c r="B18" s="158" t="s">
        <v>335</v>
      </c>
      <c r="C18" s="54" t="s">
        <v>104</v>
      </c>
      <c r="D18" s="109">
        <v>20</v>
      </c>
      <c r="E18" s="55"/>
      <c r="F18" s="56">
        <f>+D18*E18</f>
        <v>0</v>
      </c>
    </row>
    <row r="19" spans="1:10" x14ac:dyDescent="0.25">
      <c r="A19" s="52" t="s">
        <v>35</v>
      </c>
      <c r="B19" s="33" t="s">
        <v>328</v>
      </c>
      <c r="C19" s="54" t="s">
        <v>104</v>
      </c>
      <c r="D19" s="109">
        <v>20</v>
      </c>
      <c r="E19" s="55"/>
      <c r="F19" s="56"/>
    </row>
    <row r="20" spans="1:10" x14ac:dyDescent="0.25">
      <c r="A20" s="32" t="s">
        <v>39</v>
      </c>
      <c r="B20" s="33" t="s">
        <v>272</v>
      </c>
      <c r="C20" s="85" t="s">
        <v>104</v>
      </c>
      <c r="D20" s="75">
        <v>20</v>
      </c>
      <c r="E20" s="34"/>
      <c r="F20" s="35">
        <f t="shared" ref="F20" si="0">+D20*E20</f>
        <v>0</v>
      </c>
    </row>
    <row r="21" spans="1:10" x14ac:dyDescent="0.25">
      <c r="A21" s="114">
        <v>4</v>
      </c>
      <c r="B21" s="115" t="s">
        <v>330</v>
      </c>
      <c r="C21" s="116"/>
      <c r="D21" s="117"/>
      <c r="E21" s="118"/>
      <c r="F21" s="119"/>
    </row>
    <row r="22" spans="1:10" x14ac:dyDescent="0.25">
      <c r="A22" s="32" t="s">
        <v>56</v>
      </c>
      <c r="B22" s="33" t="s">
        <v>332</v>
      </c>
      <c r="C22" s="85" t="s">
        <v>104</v>
      </c>
      <c r="D22" s="87">
        <v>40</v>
      </c>
      <c r="E22" s="34"/>
      <c r="F22" s="35">
        <f t="shared" ref="F22:F25" si="1">+D22*E22</f>
        <v>0</v>
      </c>
      <c r="J22" s="97"/>
    </row>
    <row r="23" spans="1:10" x14ac:dyDescent="0.25">
      <c r="A23" s="32" t="s">
        <v>61</v>
      </c>
      <c r="B23" s="33" t="s">
        <v>333</v>
      </c>
      <c r="C23" s="85" t="s">
        <v>104</v>
      </c>
      <c r="D23" s="75">
        <v>40</v>
      </c>
      <c r="E23" s="34"/>
      <c r="F23" s="35">
        <f t="shared" si="1"/>
        <v>0</v>
      </c>
    </row>
    <row r="24" spans="1:10" x14ac:dyDescent="0.25">
      <c r="A24" s="32" t="s">
        <v>67</v>
      </c>
      <c r="B24" s="33" t="s">
        <v>328</v>
      </c>
      <c r="C24" s="85" t="s">
        <v>104</v>
      </c>
      <c r="D24" s="75">
        <v>40</v>
      </c>
      <c r="E24" s="34"/>
      <c r="F24" s="35"/>
    </row>
    <row r="25" spans="1:10" x14ac:dyDescent="0.25">
      <c r="A25" s="18" t="s">
        <v>257</v>
      </c>
      <c r="B25" s="33" t="s">
        <v>329</v>
      </c>
      <c r="C25" s="20" t="s">
        <v>188</v>
      </c>
      <c r="D25" s="76">
        <v>1</v>
      </c>
      <c r="E25" s="21"/>
      <c r="F25" s="35">
        <f t="shared" si="1"/>
        <v>0</v>
      </c>
      <c r="J25" s="97"/>
    </row>
    <row r="26" spans="1:10" x14ac:dyDescent="0.25">
      <c r="A26" s="114">
        <v>5</v>
      </c>
      <c r="B26" s="115" t="s">
        <v>287</v>
      </c>
      <c r="C26" s="116"/>
      <c r="D26" s="117"/>
      <c r="E26" s="118"/>
      <c r="F26" s="119"/>
    </row>
    <row r="27" spans="1:10" x14ac:dyDescent="0.25">
      <c r="A27" s="32" t="s">
        <v>72</v>
      </c>
      <c r="B27" s="134" t="s">
        <v>288</v>
      </c>
      <c r="C27" s="25" t="s">
        <v>229</v>
      </c>
      <c r="D27" s="132">
        <v>3</v>
      </c>
      <c r="E27" s="133"/>
      <c r="F27" s="27">
        <f>+D27*E27</f>
        <v>0</v>
      </c>
    </row>
    <row r="28" spans="1:10" x14ac:dyDescent="0.25">
      <c r="A28" s="98">
        <v>6</v>
      </c>
      <c r="B28" s="115" t="s">
        <v>290</v>
      </c>
      <c r="C28" s="116"/>
      <c r="D28" s="117"/>
      <c r="E28" s="118"/>
      <c r="F28" s="119"/>
    </row>
    <row r="29" spans="1:10" ht="25.5" x14ac:dyDescent="0.25">
      <c r="A29" s="18" t="s">
        <v>97</v>
      </c>
      <c r="B29" s="158" t="s">
        <v>304</v>
      </c>
      <c r="C29" s="85" t="s">
        <v>229</v>
      </c>
      <c r="D29" s="87">
        <v>1</v>
      </c>
      <c r="E29" s="34"/>
      <c r="F29" s="35">
        <f t="shared" ref="F29" si="2">+D29*E29</f>
        <v>0</v>
      </c>
      <c r="J29" s="97"/>
    </row>
    <row r="30" spans="1:10" x14ac:dyDescent="0.25">
      <c r="A30" s="98">
        <v>7</v>
      </c>
      <c r="B30" s="115" t="s">
        <v>302</v>
      </c>
      <c r="C30" s="116"/>
      <c r="D30" s="117"/>
      <c r="E30" s="118"/>
      <c r="F30" s="119"/>
      <c r="J30" s="97"/>
    </row>
    <row r="31" spans="1:10" x14ac:dyDescent="0.25">
      <c r="A31" s="18" t="s">
        <v>99</v>
      </c>
      <c r="B31" s="33" t="s">
        <v>303</v>
      </c>
      <c r="C31" s="85" t="s">
        <v>187</v>
      </c>
      <c r="D31" s="87">
        <v>30</v>
      </c>
      <c r="E31" s="34"/>
      <c r="F31" s="35">
        <f t="shared" ref="F31" si="3">+D31*E31</f>
        <v>0</v>
      </c>
      <c r="J31" s="97"/>
    </row>
    <row r="32" spans="1:10" x14ac:dyDescent="0.25">
      <c r="A32" s="98">
        <v>8</v>
      </c>
      <c r="B32" s="111" t="s">
        <v>291</v>
      </c>
      <c r="C32" s="116"/>
      <c r="D32" s="117"/>
      <c r="E32" s="118"/>
      <c r="F32" s="119"/>
    </row>
    <row r="33" spans="1:11" x14ac:dyDescent="0.25">
      <c r="A33" s="18" t="s">
        <v>102</v>
      </c>
      <c r="B33" s="33" t="s">
        <v>292</v>
      </c>
      <c r="C33" s="85" t="s">
        <v>104</v>
      </c>
      <c r="D33" s="87">
        <v>72</v>
      </c>
      <c r="E33" s="34"/>
      <c r="F33" s="35">
        <f t="shared" ref="F33" si="4">+D33*E33</f>
        <v>0</v>
      </c>
      <c r="J33" s="97"/>
    </row>
    <row r="34" spans="1:11" x14ac:dyDescent="0.25">
      <c r="A34" s="98">
        <v>9</v>
      </c>
      <c r="B34" s="99" t="s">
        <v>293</v>
      </c>
      <c r="C34" s="100"/>
      <c r="D34" s="101"/>
      <c r="E34" s="102"/>
      <c r="F34" s="103"/>
    </row>
    <row r="35" spans="1:11" x14ac:dyDescent="0.25">
      <c r="A35" s="18" t="s">
        <v>106</v>
      </c>
      <c r="B35" s="19" t="s">
        <v>294</v>
      </c>
      <c r="C35" s="20" t="s">
        <v>188</v>
      </c>
      <c r="D35" s="76">
        <v>1</v>
      </c>
      <c r="E35" s="43"/>
      <c r="F35" s="36">
        <f>+E35*D35</f>
        <v>0</v>
      </c>
    </row>
    <row r="36" spans="1:11" x14ac:dyDescent="0.25">
      <c r="A36" s="98">
        <v>10</v>
      </c>
      <c r="B36" s="99" t="s">
        <v>316</v>
      </c>
      <c r="C36" s="100"/>
      <c r="D36" s="101"/>
      <c r="E36" s="102"/>
      <c r="F36" s="103"/>
    </row>
    <row r="37" spans="1:11" x14ac:dyDescent="0.25">
      <c r="A37" s="18" t="s">
        <v>114</v>
      </c>
      <c r="B37" s="19" t="s">
        <v>317</v>
      </c>
      <c r="C37" s="85" t="s">
        <v>229</v>
      </c>
      <c r="D37" s="75">
        <v>3</v>
      </c>
      <c r="E37" s="86"/>
      <c r="F37" s="36">
        <v>0</v>
      </c>
    </row>
    <row r="38" spans="1:11" x14ac:dyDescent="0.25">
      <c r="A38" s="98">
        <v>11</v>
      </c>
      <c r="B38" s="99" t="s">
        <v>295</v>
      </c>
      <c r="C38" s="100"/>
      <c r="D38" s="101"/>
      <c r="E38" s="102"/>
      <c r="F38" s="103"/>
    </row>
    <row r="39" spans="1:11" x14ac:dyDescent="0.25">
      <c r="A39" s="18" t="s">
        <v>126</v>
      </c>
      <c r="B39" s="19" t="s">
        <v>296</v>
      </c>
      <c r="C39" s="85" t="s">
        <v>229</v>
      </c>
      <c r="D39" s="75">
        <v>4</v>
      </c>
      <c r="E39" s="86"/>
      <c r="F39" s="36">
        <v>0</v>
      </c>
    </row>
    <row r="40" spans="1:11" x14ac:dyDescent="0.25">
      <c r="A40" s="98">
        <v>12</v>
      </c>
      <c r="B40" s="99" t="s">
        <v>297</v>
      </c>
      <c r="C40" s="100"/>
      <c r="D40" s="101"/>
      <c r="E40" s="102"/>
      <c r="F40" s="103"/>
    </row>
    <row r="41" spans="1:11" x14ac:dyDescent="0.25">
      <c r="A41" s="18" t="s">
        <v>143</v>
      </c>
      <c r="B41" s="19" t="s">
        <v>298</v>
      </c>
      <c r="C41" s="85" t="s">
        <v>188</v>
      </c>
      <c r="D41" s="75">
        <v>1</v>
      </c>
      <c r="E41" s="86"/>
      <c r="F41" s="36">
        <v>0</v>
      </c>
    </row>
    <row r="42" spans="1:11" x14ac:dyDescent="0.25">
      <c r="A42" s="98"/>
      <c r="B42" s="67" t="s">
        <v>180</v>
      </c>
      <c r="C42" s="68"/>
      <c r="D42" s="69"/>
      <c r="E42" s="69"/>
      <c r="F42" s="70">
        <f>SUM(F26:F35)</f>
        <v>0</v>
      </c>
      <c r="K42" s="70"/>
    </row>
    <row r="43" spans="1:11" x14ac:dyDescent="0.25">
      <c r="A43" s="18"/>
      <c r="B43" s="67" t="s">
        <v>181</v>
      </c>
      <c r="C43" s="68"/>
      <c r="D43" s="69"/>
      <c r="E43" s="69"/>
      <c r="F43" s="70">
        <f>0.21*F42</f>
        <v>0</v>
      </c>
    </row>
    <row r="44" spans="1:11" x14ac:dyDescent="0.25">
      <c r="A44" s="66"/>
      <c r="B44" s="67" t="s">
        <v>182</v>
      </c>
      <c r="C44" s="68"/>
      <c r="D44" s="69"/>
      <c r="E44" s="69"/>
      <c r="F44" s="70">
        <f>+F42+F43</f>
        <v>0</v>
      </c>
    </row>
  </sheetData>
  <mergeCells count="1">
    <mergeCell ref="A8:F8"/>
  </mergeCells>
  <printOptions horizontalCentered="1"/>
  <pageMargins left="0.9055118110236221" right="0.51181102362204722" top="0.94488188976377963" bottom="0.74803149606299213" header="0.31496062992125984" footer="0.31496062992125984"/>
  <pageSetup paperSize="9" scale="67" fitToHeight="2" orientation="portrait" r:id="rId1"/>
  <headerFooter>
    <oddHeader>&amp;R&amp;G</oddHeader>
  </headerFooter>
  <legacyDrawingHF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2:K44"/>
  <sheetViews>
    <sheetView showGridLines="0" view="pageBreakPreview" topLeftCell="A2" zoomScale="115" zoomScaleSheetLayoutView="115" workbookViewId="0">
      <selection activeCell="B3" sqref="A3:F25"/>
    </sheetView>
  </sheetViews>
  <sheetFormatPr baseColWidth="10" defaultRowHeight="15" x14ac:dyDescent="0.25"/>
  <cols>
    <col min="1" max="1" width="11.42578125" customWidth="1"/>
    <col min="2" max="2" width="79.5703125" customWidth="1"/>
    <col min="3" max="3" width="7.7109375" customWidth="1"/>
    <col min="4" max="4" width="9.28515625" customWidth="1"/>
    <col min="5" max="6" width="10.42578125" customWidth="1"/>
    <col min="7" max="7" width="12.7109375" bestFit="1" customWidth="1"/>
    <col min="11" max="11" width="13" bestFit="1" customWidth="1"/>
  </cols>
  <sheetData>
    <row r="2" spans="1:6" ht="18" customHeight="1" x14ac:dyDescent="0.25"/>
    <row r="4" spans="1:6" ht="18" x14ac:dyDescent="0.25">
      <c r="A4" s="135" t="s">
        <v>183</v>
      </c>
      <c r="B4" s="153" t="e">
        <f>+#REF!</f>
        <v>#REF!</v>
      </c>
      <c r="C4" s="3"/>
      <c r="D4" s="3"/>
      <c r="E4" s="2"/>
      <c r="F4" s="2"/>
    </row>
    <row r="5" spans="1:6" ht="18" x14ac:dyDescent="0.25">
      <c r="A5" s="104"/>
      <c r="B5" s="104" t="s">
        <v>311</v>
      </c>
      <c r="C5" s="3"/>
      <c r="D5" s="3"/>
      <c r="E5" s="2"/>
      <c r="F5" s="2"/>
    </row>
    <row r="6" spans="1:6" ht="18" x14ac:dyDescent="0.25">
      <c r="A6" s="1" t="s">
        <v>225</v>
      </c>
      <c r="B6" s="104" t="s">
        <v>286</v>
      </c>
      <c r="C6" s="3"/>
      <c r="D6" s="3"/>
      <c r="E6" s="2"/>
      <c r="F6" s="2"/>
    </row>
    <row r="7" spans="1:6" ht="18" x14ac:dyDescent="0.25">
      <c r="A7" s="2"/>
      <c r="B7" s="104" t="s">
        <v>270</v>
      </c>
      <c r="C7" s="3"/>
      <c r="D7" s="3"/>
      <c r="E7" s="2"/>
      <c r="F7" s="2"/>
    </row>
    <row r="8" spans="1:6" ht="20.25" x14ac:dyDescent="0.25">
      <c r="A8" s="258" t="s">
        <v>2</v>
      </c>
      <c r="B8" s="258"/>
      <c r="C8" s="258"/>
      <c r="D8" s="258"/>
      <c r="E8" s="258"/>
      <c r="F8" s="258"/>
    </row>
    <row r="9" spans="1:6" x14ac:dyDescent="0.25">
      <c r="A9" s="2"/>
      <c r="B9" s="2"/>
      <c r="C9" s="3"/>
      <c r="D9" s="3"/>
      <c r="E9" s="2"/>
      <c r="F9" s="2"/>
    </row>
    <row r="10" spans="1:6" ht="25.5" x14ac:dyDescent="0.25">
      <c r="A10" s="4" t="s">
        <v>3</v>
      </c>
      <c r="B10" s="5" t="s">
        <v>4</v>
      </c>
      <c r="C10" s="6" t="s">
        <v>5</v>
      </c>
      <c r="D10" s="7" t="s">
        <v>7</v>
      </c>
      <c r="E10" s="7" t="s">
        <v>6</v>
      </c>
      <c r="F10" s="7" t="s">
        <v>8</v>
      </c>
    </row>
    <row r="11" spans="1:6" x14ac:dyDescent="0.25">
      <c r="A11" s="110">
        <v>1</v>
      </c>
      <c r="B11" s="111" t="s">
        <v>184</v>
      </c>
      <c r="C11" s="112"/>
      <c r="D11" s="111"/>
      <c r="E11" s="111"/>
      <c r="F11" s="113"/>
    </row>
    <row r="12" spans="1:6" x14ac:dyDescent="0.25">
      <c r="A12" s="52" t="s">
        <v>10</v>
      </c>
      <c r="B12" s="108" t="s">
        <v>186</v>
      </c>
      <c r="C12" s="54" t="s">
        <v>188</v>
      </c>
      <c r="D12" s="109">
        <v>1</v>
      </c>
      <c r="E12" s="55"/>
      <c r="F12" s="56">
        <f>+D12*E12</f>
        <v>0</v>
      </c>
    </row>
    <row r="13" spans="1:6" x14ac:dyDescent="0.25">
      <c r="A13" s="18" t="s">
        <v>185</v>
      </c>
      <c r="B13" s="24" t="s">
        <v>211</v>
      </c>
      <c r="C13" s="20" t="s">
        <v>188</v>
      </c>
      <c r="D13" s="72">
        <v>1</v>
      </c>
      <c r="E13" s="26"/>
      <c r="F13" s="27">
        <f>+D13*E13</f>
        <v>0</v>
      </c>
    </row>
    <row r="14" spans="1:6" x14ac:dyDescent="0.25">
      <c r="A14" s="114">
        <v>2</v>
      </c>
      <c r="B14" s="115" t="s">
        <v>201</v>
      </c>
      <c r="C14" s="116"/>
      <c r="D14" s="117"/>
      <c r="E14" s="118"/>
      <c r="F14" s="119"/>
    </row>
    <row r="15" spans="1:6" x14ac:dyDescent="0.25">
      <c r="A15" s="52" t="s">
        <v>18</v>
      </c>
      <c r="B15" s="108" t="s">
        <v>242</v>
      </c>
      <c r="C15" s="20" t="s">
        <v>188</v>
      </c>
      <c r="D15" s="71">
        <v>1</v>
      </c>
      <c r="E15" s="81"/>
      <c r="F15" s="36">
        <f>+D15*E15</f>
        <v>0</v>
      </c>
    </row>
    <row r="16" spans="1:6" x14ac:dyDescent="0.25">
      <c r="A16" s="91" t="s">
        <v>24</v>
      </c>
      <c r="B16" s="92" t="s">
        <v>255</v>
      </c>
      <c r="C16" s="25" t="s">
        <v>188</v>
      </c>
      <c r="D16" s="132">
        <v>1</v>
      </c>
      <c r="E16" s="133"/>
      <c r="F16" s="27">
        <f>+D16*E16</f>
        <v>0</v>
      </c>
    </row>
    <row r="17" spans="1:10" x14ac:dyDescent="0.25">
      <c r="A17" s="114">
        <v>3</v>
      </c>
      <c r="B17" s="111" t="s">
        <v>331</v>
      </c>
      <c r="C17" s="112"/>
      <c r="D17" s="111"/>
      <c r="E17" s="111"/>
      <c r="F17" s="113"/>
    </row>
    <row r="18" spans="1:10" ht="25.5" x14ac:dyDescent="0.25">
      <c r="A18" s="52" t="s">
        <v>31</v>
      </c>
      <c r="B18" s="158" t="s">
        <v>335</v>
      </c>
      <c r="C18" s="54" t="s">
        <v>104</v>
      </c>
      <c r="D18" s="160">
        <v>19.100000000000001</v>
      </c>
      <c r="E18" s="55"/>
      <c r="F18" s="56">
        <f>+D18*E18</f>
        <v>0</v>
      </c>
    </row>
    <row r="19" spans="1:10" x14ac:dyDescent="0.25">
      <c r="A19" s="52" t="s">
        <v>35</v>
      </c>
      <c r="B19" s="33" t="s">
        <v>328</v>
      </c>
      <c r="C19" s="54" t="s">
        <v>104</v>
      </c>
      <c r="D19" s="160">
        <v>19.100000000000001</v>
      </c>
      <c r="E19" s="55"/>
      <c r="F19" s="56"/>
    </row>
    <row r="20" spans="1:10" x14ac:dyDescent="0.25">
      <c r="A20" s="32" t="s">
        <v>39</v>
      </c>
      <c r="B20" s="33" t="s">
        <v>272</v>
      </c>
      <c r="C20" s="85" t="s">
        <v>104</v>
      </c>
      <c r="D20" s="160">
        <v>19.100000000000001</v>
      </c>
      <c r="E20" s="34"/>
      <c r="F20" s="35">
        <f t="shared" ref="F20" si="0">+D20*E20</f>
        <v>0</v>
      </c>
    </row>
    <row r="21" spans="1:10" x14ac:dyDescent="0.25">
      <c r="A21" s="114">
        <v>4</v>
      </c>
      <c r="B21" s="115" t="s">
        <v>330</v>
      </c>
      <c r="C21" s="116"/>
      <c r="D21" s="117"/>
      <c r="E21" s="118"/>
      <c r="F21" s="119"/>
    </row>
    <row r="22" spans="1:10" x14ac:dyDescent="0.25">
      <c r="A22" s="32" t="s">
        <v>56</v>
      </c>
      <c r="B22" s="33" t="s">
        <v>332</v>
      </c>
      <c r="C22" s="85" t="s">
        <v>104</v>
      </c>
      <c r="D22" s="161">
        <v>40.9</v>
      </c>
      <c r="E22" s="34"/>
      <c r="F22" s="35">
        <f t="shared" ref="F22:F25" si="1">+D22*E22</f>
        <v>0</v>
      </c>
      <c r="J22" s="97"/>
    </row>
    <row r="23" spans="1:10" x14ac:dyDescent="0.25">
      <c r="A23" s="32" t="s">
        <v>61</v>
      </c>
      <c r="B23" s="33" t="s">
        <v>333</v>
      </c>
      <c r="C23" s="85" t="s">
        <v>104</v>
      </c>
      <c r="D23" s="161">
        <v>40.9</v>
      </c>
      <c r="E23" s="34"/>
      <c r="F23" s="35">
        <f t="shared" si="1"/>
        <v>0</v>
      </c>
    </row>
    <row r="24" spans="1:10" x14ac:dyDescent="0.25">
      <c r="A24" s="32" t="s">
        <v>67</v>
      </c>
      <c r="B24" s="33" t="s">
        <v>328</v>
      </c>
      <c r="C24" s="85" t="s">
        <v>104</v>
      </c>
      <c r="D24" s="161">
        <v>40.9</v>
      </c>
      <c r="E24" s="34"/>
      <c r="F24" s="35"/>
    </row>
    <row r="25" spans="1:10" x14ac:dyDescent="0.25">
      <c r="A25" s="18" t="s">
        <v>257</v>
      </c>
      <c r="B25" s="33" t="s">
        <v>329</v>
      </c>
      <c r="C25" s="20" t="s">
        <v>188</v>
      </c>
      <c r="D25" s="76">
        <v>1</v>
      </c>
      <c r="E25" s="21"/>
      <c r="F25" s="35">
        <f t="shared" si="1"/>
        <v>0</v>
      </c>
      <c r="J25" s="97"/>
    </row>
    <row r="26" spans="1:10" x14ac:dyDescent="0.25">
      <c r="A26" s="114">
        <v>5</v>
      </c>
      <c r="B26" s="115" t="s">
        <v>287</v>
      </c>
      <c r="C26" s="116"/>
      <c r="D26" s="117"/>
      <c r="E26" s="118"/>
      <c r="F26" s="119"/>
    </row>
    <row r="27" spans="1:10" x14ac:dyDescent="0.25">
      <c r="A27" s="32" t="s">
        <v>72</v>
      </c>
      <c r="B27" s="134" t="s">
        <v>288</v>
      </c>
      <c r="C27" s="25" t="s">
        <v>229</v>
      </c>
      <c r="D27" s="132">
        <v>3</v>
      </c>
      <c r="E27" s="133"/>
      <c r="F27" s="27">
        <f>+D27*E27</f>
        <v>0</v>
      </c>
    </row>
    <row r="28" spans="1:10" x14ac:dyDescent="0.25">
      <c r="A28" s="98">
        <v>6</v>
      </c>
      <c r="B28" s="115" t="s">
        <v>290</v>
      </c>
      <c r="C28" s="116"/>
      <c r="D28" s="117"/>
      <c r="E28" s="118"/>
      <c r="F28" s="119"/>
    </row>
    <row r="29" spans="1:10" ht="25.5" x14ac:dyDescent="0.25">
      <c r="A29" s="18" t="s">
        <v>97</v>
      </c>
      <c r="B29" s="158" t="s">
        <v>304</v>
      </c>
      <c r="C29" s="85" t="s">
        <v>229</v>
      </c>
      <c r="D29" s="87">
        <v>1</v>
      </c>
      <c r="E29" s="34"/>
      <c r="F29" s="35">
        <f t="shared" ref="F29" si="2">+D29*E29</f>
        <v>0</v>
      </c>
      <c r="J29" s="97"/>
    </row>
    <row r="30" spans="1:10" x14ac:dyDescent="0.25">
      <c r="A30" s="98">
        <v>7</v>
      </c>
      <c r="B30" s="115" t="s">
        <v>302</v>
      </c>
      <c r="C30" s="116"/>
      <c r="D30" s="117"/>
      <c r="E30" s="118"/>
      <c r="F30" s="119"/>
      <c r="J30" s="97"/>
    </row>
    <row r="31" spans="1:10" x14ac:dyDescent="0.25">
      <c r="A31" s="18" t="s">
        <v>99</v>
      </c>
      <c r="B31" s="33" t="s">
        <v>303</v>
      </c>
      <c r="C31" s="85" t="s">
        <v>187</v>
      </c>
      <c r="D31" s="87">
        <v>10</v>
      </c>
      <c r="E31" s="34"/>
      <c r="F31" s="35">
        <f t="shared" ref="F31" si="3">+D31*E31</f>
        <v>0</v>
      </c>
      <c r="J31" s="97"/>
    </row>
    <row r="32" spans="1:10" x14ac:dyDescent="0.25">
      <c r="A32" s="98">
        <v>8</v>
      </c>
      <c r="B32" s="111" t="s">
        <v>291</v>
      </c>
      <c r="C32" s="116"/>
      <c r="D32" s="117"/>
      <c r="E32" s="118"/>
      <c r="F32" s="119"/>
    </row>
    <row r="33" spans="1:11" x14ac:dyDescent="0.25">
      <c r="A33" s="18" t="s">
        <v>102</v>
      </c>
      <c r="B33" s="33" t="s">
        <v>292</v>
      </c>
      <c r="C33" s="85" t="s">
        <v>104</v>
      </c>
      <c r="D33" s="87">
        <v>72</v>
      </c>
      <c r="E33" s="34"/>
      <c r="F33" s="35">
        <f t="shared" ref="F33" si="4">+D33*E33</f>
        <v>0</v>
      </c>
      <c r="J33" s="97"/>
    </row>
    <row r="34" spans="1:11" x14ac:dyDescent="0.25">
      <c r="A34" s="98">
        <v>9</v>
      </c>
      <c r="B34" s="99" t="s">
        <v>293</v>
      </c>
      <c r="C34" s="100"/>
      <c r="D34" s="101"/>
      <c r="E34" s="102"/>
      <c r="F34" s="103"/>
    </row>
    <row r="35" spans="1:11" x14ac:dyDescent="0.25">
      <c r="A35" s="18" t="s">
        <v>106</v>
      </c>
      <c r="B35" s="19" t="s">
        <v>294</v>
      </c>
      <c r="C35" s="20" t="s">
        <v>188</v>
      </c>
      <c r="D35" s="76">
        <v>1</v>
      </c>
      <c r="E35" s="43"/>
      <c r="F35" s="36">
        <f>+E35*D35</f>
        <v>0</v>
      </c>
    </row>
    <row r="36" spans="1:11" x14ac:dyDescent="0.25">
      <c r="A36" s="98">
        <v>10</v>
      </c>
      <c r="B36" s="99" t="s">
        <v>316</v>
      </c>
      <c r="C36" s="100"/>
      <c r="D36" s="101"/>
      <c r="E36" s="102"/>
      <c r="F36" s="103"/>
    </row>
    <row r="37" spans="1:11" x14ac:dyDescent="0.25">
      <c r="A37" s="18" t="s">
        <v>114</v>
      </c>
      <c r="B37" s="19" t="s">
        <v>317</v>
      </c>
      <c r="C37" s="85" t="s">
        <v>229</v>
      </c>
      <c r="D37" s="75">
        <v>3</v>
      </c>
      <c r="E37" s="86"/>
      <c r="F37" s="36">
        <v>0</v>
      </c>
    </row>
    <row r="38" spans="1:11" x14ac:dyDescent="0.25">
      <c r="A38" s="98">
        <v>11</v>
      </c>
      <c r="B38" s="99" t="s">
        <v>295</v>
      </c>
      <c r="C38" s="100"/>
      <c r="D38" s="101"/>
      <c r="E38" s="102"/>
      <c r="F38" s="103"/>
    </row>
    <row r="39" spans="1:11" x14ac:dyDescent="0.25">
      <c r="A39" s="18" t="s">
        <v>126</v>
      </c>
      <c r="B39" s="19" t="s">
        <v>296</v>
      </c>
      <c r="C39" s="85" t="s">
        <v>229</v>
      </c>
      <c r="D39" s="75">
        <v>4</v>
      </c>
      <c r="E39" s="86"/>
      <c r="F39" s="36">
        <v>0</v>
      </c>
    </row>
    <row r="40" spans="1:11" x14ac:dyDescent="0.25">
      <c r="A40" s="98">
        <v>12</v>
      </c>
      <c r="B40" s="99" t="s">
        <v>297</v>
      </c>
      <c r="C40" s="100"/>
      <c r="D40" s="101"/>
      <c r="E40" s="102"/>
      <c r="F40" s="103"/>
    </row>
    <row r="41" spans="1:11" x14ac:dyDescent="0.25">
      <c r="A41" s="18" t="s">
        <v>143</v>
      </c>
      <c r="B41" s="19" t="s">
        <v>298</v>
      </c>
      <c r="C41" s="85" t="s">
        <v>188</v>
      </c>
      <c r="D41" s="75">
        <v>1</v>
      </c>
      <c r="E41" s="86"/>
      <c r="F41" s="36">
        <v>0</v>
      </c>
    </row>
    <row r="42" spans="1:11" x14ac:dyDescent="0.25">
      <c r="A42" s="66"/>
      <c r="B42" s="67" t="s">
        <v>180</v>
      </c>
      <c r="C42" s="68"/>
      <c r="D42" s="69"/>
      <c r="E42" s="69"/>
      <c r="F42" s="70">
        <f>SUM(F26:F35)</f>
        <v>0</v>
      </c>
      <c r="K42" s="70"/>
    </row>
    <row r="43" spans="1:11" x14ac:dyDescent="0.25">
      <c r="A43" s="66"/>
      <c r="B43" s="67" t="s">
        <v>181</v>
      </c>
      <c r="C43" s="68"/>
      <c r="D43" s="69"/>
      <c r="E43" s="69"/>
      <c r="F43" s="70">
        <f>0.21*F42</f>
        <v>0</v>
      </c>
    </row>
    <row r="44" spans="1:11" x14ac:dyDescent="0.25">
      <c r="A44" s="66"/>
      <c r="B44" s="67" t="s">
        <v>182</v>
      </c>
      <c r="C44" s="68"/>
      <c r="D44" s="69"/>
      <c r="E44" s="69"/>
      <c r="F44" s="70">
        <f>+F42+F43</f>
        <v>0</v>
      </c>
    </row>
  </sheetData>
  <mergeCells count="1">
    <mergeCell ref="A8:F8"/>
  </mergeCells>
  <printOptions horizontalCentered="1"/>
  <pageMargins left="0.9055118110236221" right="0.51181102362204722" top="0.94488188976377963" bottom="0.74803149606299213" header="0.31496062992125984" footer="0.31496062992125984"/>
  <pageSetup paperSize="9" scale="67" fitToHeight="2" orientation="portrait" r:id="rId1"/>
  <headerFooter>
    <oddHeader>&amp;R&amp;G</oddHeader>
  </headerFooter>
  <legacyDrawingHF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2:K40"/>
  <sheetViews>
    <sheetView showGridLines="0" view="pageBreakPreview" zoomScale="115" zoomScaleSheetLayoutView="115" workbookViewId="0">
      <selection activeCell="B3" sqref="A3:F25"/>
    </sheetView>
  </sheetViews>
  <sheetFormatPr baseColWidth="10" defaultRowHeight="15" x14ac:dyDescent="0.25"/>
  <cols>
    <col min="1" max="1" width="11.42578125" customWidth="1"/>
    <col min="2" max="2" width="79.5703125" customWidth="1"/>
    <col min="3" max="3" width="7.7109375" customWidth="1"/>
    <col min="4" max="4" width="9.28515625" customWidth="1"/>
    <col min="5" max="6" width="10.42578125" customWidth="1"/>
    <col min="7" max="7" width="12.7109375" bestFit="1" customWidth="1"/>
    <col min="11" max="11" width="13" bestFit="1" customWidth="1"/>
  </cols>
  <sheetData>
    <row r="2" spans="1:6" ht="18" customHeight="1" x14ac:dyDescent="0.25"/>
    <row r="4" spans="1:6" ht="18" x14ac:dyDescent="0.25">
      <c r="A4" s="135" t="s">
        <v>183</v>
      </c>
      <c r="B4" s="153" t="e">
        <f>+#REF!</f>
        <v>#REF!</v>
      </c>
      <c r="C4" s="3"/>
      <c r="D4" s="3"/>
      <c r="E4" s="2"/>
      <c r="F4" s="2"/>
    </row>
    <row r="5" spans="1:6" ht="18" x14ac:dyDescent="0.25">
      <c r="A5" s="104"/>
      <c r="B5" s="104" t="s">
        <v>312</v>
      </c>
      <c r="C5" s="3"/>
      <c r="D5" s="3"/>
      <c r="E5" s="2"/>
      <c r="F5" s="2"/>
    </row>
    <row r="6" spans="1:6" ht="18" x14ac:dyDescent="0.25">
      <c r="A6" s="1" t="s">
        <v>225</v>
      </c>
      <c r="B6" s="104" t="s">
        <v>286</v>
      </c>
      <c r="C6" s="3"/>
      <c r="D6" s="3"/>
      <c r="E6" s="2"/>
      <c r="F6" s="2"/>
    </row>
    <row r="7" spans="1:6" ht="18" x14ac:dyDescent="0.25">
      <c r="A7" s="2"/>
      <c r="B7" s="104" t="s">
        <v>270</v>
      </c>
      <c r="C7" s="3"/>
      <c r="D7" s="3"/>
      <c r="E7" s="2"/>
      <c r="F7" s="2"/>
    </row>
    <row r="8" spans="1:6" ht="20.25" x14ac:dyDescent="0.25">
      <c r="A8" s="258" t="s">
        <v>2</v>
      </c>
      <c r="B8" s="258"/>
      <c r="C8" s="258"/>
      <c r="D8" s="258"/>
      <c r="E8" s="258"/>
      <c r="F8" s="258"/>
    </row>
    <row r="9" spans="1:6" x14ac:dyDescent="0.25">
      <c r="A9" s="2"/>
      <c r="B9" s="2"/>
      <c r="C9" s="3"/>
      <c r="D9" s="3"/>
      <c r="E9" s="2"/>
      <c r="F9" s="2"/>
    </row>
    <row r="10" spans="1:6" ht="25.5" x14ac:dyDescent="0.25">
      <c r="A10" s="4" t="s">
        <v>3</v>
      </c>
      <c r="B10" s="5" t="s">
        <v>4</v>
      </c>
      <c r="C10" s="6" t="s">
        <v>5</v>
      </c>
      <c r="D10" s="7" t="s">
        <v>7</v>
      </c>
      <c r="E10" s="7" t="s">
        <v>6</v>
      </c>
      <c r="F10" s="7" t="s">
        <v>8</v>
      </c>
    </row>
    <row r="11" spans="1:6" x14ac:dyDescent="0.25">
      <c r="A11" s="110">
        <v>1</v>
      </c>
      <c r="B11" s="111" t="s">
        <v>184</v>
      </c>
      <c r="C11" s="112"/>
      <c r="D11" s="111"/>
      <c r="E11" s="111"/>
      <c r="F11" s="113"/>
    </row>
    <row r="12" spans="1:6" x14ac:dyDescent="0.25">
      <c r="A12" s="52" t="s">
        <v>10</v>
      </c>
      <c r="B12" s="108" t="s">
        <v>186</v>
      </c>
      <c r="C12" s="54" t="s">
        <v>188</v>
      </c>
      <c r="D12" s="109">
        <v>1</v>
      </c>
      <c r="E12" s="55"/>
      <c r="F12" s="56">
        <f>+D12*E12</f>
        <v>0</v>
      </c>
    </row>
    <row r="13" spans="1:6" x14ac:dyDescent="0.25">
      <c r="A13" s="18" t="s">
        <v>185</v>
      </c>
      <c r="B13" s="24" t="s">
        <v>211</v>
      </c>
      <c r="C13" s="20" t="s">
        <v>188</v>
      </c>
      <c r="D13" s="72">
        <v>1</v>
      </c>
      <c r="E13" s="26"/>
      <c r="F13" s="27">
        <f>+D13*E13</f>
        <v>0</v>
      </c>
    </row>
    <row r="14" spans="1:6" x14ac:dyDescent="0.25">
      <c r="A14" s="114">
        <v>2</v>
      </c>
      <c r="B14" s="115" t="s">
        <v>201</v>
      </c>
      <c r="C14" s="116"/>
      <c r="D14" s="117"/>
      <c r="E14" s="118"/>
      <c r="F14" s="119"/>
    </row>
    <row r="15" spans="1:6" x14ac:dyDescent="0.25">
      <c r="A15" s="52" t="s">
        <v>18</v>
      </c>
      <c r="B15" s="108" t="s">
        <v>242</v>
      </c>
      <c r="C15" s="20" t="s">
        <v>188</v>
      </c>
      <c r="D15" s="71">
        <v>1</v>
      </c>
      <c r="E15" s="81"/>
      <c r="F15" s="36">
        <f>+D15*E15</f>
        <v>0</v>
      </c>
    </row>
    <row r="16" spans="1:6" x14ac:dyDescent="0.25">
      <c r="A16" s="91" t="s">
        <v>24</v>
      </c>
      <c r="B16" s="92" t="s">
        <v>255</v>
      </c>
      <c r="C16" s="25" t="s">
        <v>188</v>
      </c>
      <c r="D16" s="132">
        <v>1</v>
      </c>
      <c r="E16" s="133"/>
      <c r="F16" s="27">
        <f>+D16*E16</f>
        <v>0</v>
      </c>
    </row>
    <row r="17" spans="1:10" x14ac:dyDescent="0.25">
      <c r="A17" s="114">
        <v>3</v>
      </c>
      <c r="B17" s="111" t="s">
        <v>331</v>
      </c>
      <c r="C17" s="112"/>
      <c r="D17" s="111"/>
      <c r="E17" s="111"/>
      <c r="F17" s="113"/>
    </row>
    <row r="18" spans="1:10" ht="25.5" x14ac:dyDescent="0.25">
      <c r="A18" s="52" t="s">
        <v>31</v>
      </c>
      <c r="B18" s="158" t="s">
        <v>335</v>
      </c>
      <c r="C18" s="54" t="s">
        <v>104</v>
      </c>
      <c r="D18" s="109">
        <v>20</v>
      </c>
      <c r="E18" s="55"/>
      <c r="F18" s="56">
        <f>+D18*E18</f>
        <v>0</v>
      </c>
    </row>
    <row r="19" spans="1:10" x14ac:dyDescent="0.25">
      <c r="A19" s="52" t="s">
        <v>35</v>
      </c>
      <c r="B19" s="33" t="s">
        <v>328</v>
      </c>
      <c r="C19" s="54" t="s">
        <v>104</v>
      </c>
      <c r="D19" s="109">
        <v>20</v>
      </c>
      <c r="E19" s="55"/>
      <c r="F19" s="56"/>
    </row>
    <row r="20" spans="1:10" x14ac:dyDescent="0.25">
      <c r="A20" s="32" t="s">
        <v>39</v>
      </c>
      <c r="B20" s="33" t="s">
        <v>272</v>
      </c>
      <c r="C20" s="85" t="s">
        <v>104</v>
      </c>
      <c r="D20" s="109">
        <v>20</v>
      </c>
      <c r="E20" s="34"/>
      <c r="F20" s="35">
        <f t="shared" ref="F20" si="0">+D20*E20</f>
        <v>0</v>
      </c>
    </row>
    <row r="21" spans="1:10" x14ac:dyDescent="0.25">
      <c r="A21" s="114">
        <v>4</v>
      </c>
      <c r="B21" s="115" t="s">
        <v>330</v>
      </c>
      <c r="C21" s="116"/>
      <c r="D21" s="117"/>
      <c r="E21" s="118"/>
      <c r="F21" s="119"/>
    </row>
    <row r="22" spans="1:10" x14ac:dyDescent="0.25">
      <c r="A22" s="32" t="s">
        <v>56</v>
      </c>
      <c r="B22" s="33" t="s">
        <v>332</v>
      </c>
      <c r="C22" s="85" t="s">
        <v>104</v>
      </c>
      <c r="D22" s="87">
        <v>40</v>
      </c>
      <c r="E22" s="34"/>
      <c r="F22" s="35">
        <f t="shared" ref="F22:F25" si="1">+D22*E22</f>
        <v>0</v>
      </c>
      <c r="J22" s="97"/>
    </row>
    <row r="23" spans="1:10" x14ac:dyDescent="0.25">
      <c r="A23" s="32" t="s">
        <v>61</v>
      </c>
      <c r="B23" s="33" t="s">
        <v>333</v>
      </c>
      <c r="C23" s="85" t="s">
        <v>104</v>
      </c>
      <c r="D23" s="87">
        <v>40</v>
      </c>
      <c r="E23" s="34"/>
      <c r="F23" s="35">
        <f t="shared" si="1"/>
        <v>0</v>
      </c>
    </row>
    <row r="24" spans="1:10" x14ac:dyDescent="0.25">
      <c r="A24" s="32" t="s">
        <v>67</v>
      </c>
      <c r="B24" s="33" t="s">
        <v>328</v>
      </c>
      <c r="C24" s="85" t="s">
        <v>104</v>
      </c>
      <c r="D24" s="87">
        <v>40</v>
      </c>
      <c r="E24" s="34"/>
      <c r="F24" s="35"/>
    </row>
    <row r="25" spans="1:10" x14ac:dyDescent="0.25">
      <c r="A25" s="18" t="s">
        <v>257</v>
      </c>
      <c r="B25" s="33" t="s">
        <v>329</v>
      </c>
      <c r="C25" s="20" t="s">
        <v>188</v>
      </c>
      <c r="D25" s="76">
        <v>1</v>
      </c>
      <c r="E25" s="21"/>
      <c r="F25" s="35">
        <f t="shared" si="1"/>
        <v>0</v>
      </c>
      <c r="J25" s="97"/>
    </row>
    <row r="26" spans="1:10" x14ac:dyDescent="0.25">
      <c r="A26" s="114">
        <v>5</v>
      </c>
      <c r="B26" s="115" t="s">
        <v>289</v>
      </c>
      <c r="C26" s="116"/>
      <c r="D26" s="117"/>
      <c r="E26" s="118"/>
      <c r="F26" s="119"/>
    </row>
    <row r="27" spans="1:10" x14ac:dyDescent="0.25">
      <c r="A27" s="32" t="s">
        <v>72</v>
      </c>
      <c r="B27" s="134" t="s">
        <v>300</v>
      </c>
      <c r="C27" s="25" t="s">
        <v>229</v>
      </c>
      <c r="D27" s="132">
        <v>3</v>
      </c>
      <c r="E27" s="133"/>
      <c r="F27" s="27">
        <f>+D27*E27</f>
        <v>0</v>
      </c>
    </row>
    <row r="28" spans="1:10" x14ac:dyDescent="0.25">
      <c r="A28" s="98">
        <v>6</v>
      </c>
      <c r="B28" s="115" t="s">
        <v>302</v>
      </c>
      <c r="C28" s="116"/>
      <c r="D28" s="117"/>
      <c r="E28" s="118"/>
      <c r="F28" s="119"/>
      <c r="J28" s="97"/>
    </row>
    <row r="29" spans="1:10" x14ac:dyDescent="0.25">
      <c r="A29" s="18" t="s">
        <v>97</v>
      </c>
      <c r="B29" s="33" t="s">
        <v>303</v>
      </c>
      <c r="C29" s="85" t="s">
        <v>187</v>
      </c>
      <c r="D29" s="87">
        <v>10</v>
      </c>
      <c r="E29" s="34"/>
      <c r="F29" s="35">
        <f t="shared" ref="F29" si="2">+D29*E29</f>
        <v>0</v>
      </c>
      <c r="J29" s="97"/>
    </row>
    <row r="30" spans="1:10" x14ac:dyDescent="0.25">
      <c r="A30" s="98">
        <v>7</v>
      </c>
      <c r="B30" s="99" t="s">
        <v>293</v>
      </c>
      <c r="C30" s="100"/>
      <c r="D30" s="101"/>
      <c r="E30" s="102"/>
      <c r="F30" s="103"/>
    </row>
    <row r="31" spans="1:10" x14ac:dyDescent="0.25">
      <c r="A31" s="18" t="s">
        <v>99</v>
      </c>
      <c r="B31" s="19" t="s">
        <v>294</v>
      </c>
      <c r="C31" s="20" t="s">
        <v>188</v>
      </c>
      <c r="D31" s="76">
        <v>1</v>
      </c>
      <c r="E31" s="43"/>
      <c r="F31" s="36">
        <f>+E31*D31</f>
        <v>0</v>
      </c>
    </row>
    <row r="32" spans="1:10" x14ac:dyDescent="0.25">
      <c r="A32" s="98">
        <v>8</v>
      </c>
      <c r="B32" s="99" t="s">
        <v>316</v>
      </c>
      <c r="C32" s="100"/>
      <c r="D32" s="101"/>
      <c r="E32" s="102"/>
      <c r="F32" s="103"/>
    </row>
    <row r="33" spans="1:11" x14ac:dyDescent="0.25">
      <c r="A33" s="18" t="s">
        <v>102</v>
      </c>
      <c r="B33" s="19" t="s">
        <v>317</v>
      </c>
      <c r="C33" s="85" t="s">
        <v>229</v>
      </c>
      <c r="D33" s="75">
        <v>3</v>
      </c>
      <c r="E33" s="86"/>
      <c r="F33" s="36">
        <v>0</v>
      </c>
    </row>
    <row r="34" spans="1:11" x14ac:dyDescent="0.25">
      <c r="A34" s="98">
        <v>9</v>
      </c>
      <c r="B34" s="99" t="s">
        <v>295</v>
      </c>
      <c r="C34" s="100"/>
      <c r="D34" s="101"/>
      <c r="E34" s="102"/>
      <c r="F34" s="103"/>
    </row>
    <row r="35" spans="1:11" x14ac:dyDescent="0.25">
      <c r="A35" s="18" t="s">
        <v>106</v>
      </c>
      <c r="B35" s="19" t="s">
        <v>296</v>
      </c>
      <c r="C35" s="85" t="s">
        <v>229</v>
      </c>
      <c r="D35" s="75">
        <v>4</v>
      </c>
      <c r="E35" s="86"/>
      <c r="F35" s="36">
        <v>0</v>
      </c>
    </row>
    <row r="36" spans="1:11" x14ac:dyDescent="0.25">
      <c r="A36" s="98">
        <v>10</v>
      </c>
      <c r="B36" s="99" t="s">
        <v>297</v>
      </c>
      <c r="C36" s="100"/>
      <c r="D36" s="101"/>
      <c r="E36" s="102"/>
      <c r="F36" s="103"/>
    </row>
    <row r="37" spans="1:11" x14ac:dyDescent="0.25">
      <c r="A37" s="23" t="s">
        <v>114</v>
      </c>
      <c r="B37" s="19" t="s">
        <v>298</v>
      </c>
      <c r="C37" s="85" t="s">
        <v>188</v>
      </c>
      <c r="D37" s="75">
        <v>1</v>
      </c>
      <c r="E37" s="86"/>
      <c r="F37" s="36">
        <v>0</v>
      </c>
    </row>
    <row r="38" spans="1:11" x14ac:dyDescent="0.25">
      <c r="A38" s="155"/>
      <c r="B38" s="67" t="s">
        <v>180</v>
      </c>
      <c r="C38" s="68"/>
      <c r="D38" s="69"/>
      <c r="E38" s="69"/>
      <c r="F38" s="70">
        <f>SUM(F26:F31)</f>
        <v>0</v>
      </c>
      <c r="K38" s="70"/>
    </row>
    <row r="39" spans="1:11" x14ac:dyDescent="0.25">
      <c r="A39" s="157"/>
      <c r="B39" s="67" t="s">
        <v>181</v>
      </c>
      <c r="C39" s="68"/>
      <c r="D39" s="69"/>
      <c r="E39" s="69"/>
      <c r="F39" s="70">
        <f>0.21*F38</f>
        <v>0</v>
      </c>
    </row>
    <row r="40" spans="1:11" x14ac:dyDescent="0.25">
      <c r="A40" s="159"/>
      <c r="B40" s="67" t="s">
        <v>182</v>
      </c>
      <c r="C40" s="68"/>
      <c r="D40" s="69"/>
      <c r="E40" s="69"/>
      <c r="F40" s="70">
        <f>+F38+F39</f>
        <v>0</v>
      </c>
    </row>
  </sheetData>
  <mergeCells count="1">
    <mergeCell ref="A8:F8"/>
  </mergeCells>
  <printOptions horizontalCentered="1"/>
  <pageMargins left="0.9055118110236221" right="0.51181102362204722" top="0.94488188976377963" bottom="0.74803149606299213" header="0.31496062992125984" footer="0.31496062992125984"/>
  <pageSetup paperSize="9" scale="67" fitToHeight="2" orientation="portrait" r:id="rId1"/>
  <headerFooter>
    <oddHeader>&amp;R&amp;G</oddHeader>
  </headerFooter>
  <legacyDrawingHF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2:K46"/>
  <sheetViews>
    <sheetView showGridLines="0" view="pageBreakPreview" topLeftCell="A23" zoomScale="115" zoomScaleSheetLayoutView="115" workbookViewId="0">
      <selection activeCell="B3" sqref="A3:F25"/>
    </sheetView>
  </sheetViews>
  <sheetFormatPr baseColWidth="10" defaultRowHeight="15" x14ac:dyDescent="0.25"/>
  <cols>
    <col min="1" max="1" width="11.42578125" customWidth="1"/>
    <col min="2" max="2" width="79.5703125" customWidth="1"/>
    <col min="3" max="3" width="7.7109375" customWidth="1"/>
    <col min="4" max="4" width="9.28515625" customWidth="1"/>
    <col min="5" max="6" width="10.42578125" customWidth="1"/>
    <col min="7" max="7" width="12.7109375" bestFit="1" customWidth="1"/>
    <col min="11" max="11" width="13" bestFit="1" customWidth="1"/>
  </cols>
  <sheetData>
    <row r="2" spans="1:6" ht="18" customHeight="1" x14ac:dyDescent="0.25"/>
    <row r="4" spans="1:6" ht="18" x14ac:dyDescent="0.25">
      <c r="A4" s="135" t="s">
        <v>183</v>
      </c>
      <c r="B4" s="153" t="e">
        <f>+#REF!</f>
        <v>#REF!</v>
      </c>
      <c r="C4" s="3"/>
      <c r="D4" s="3"/>
      <c r="E4" s="2"/>
      <c r="F4" s="2"/>
    </row>
    <row r="5" spans="1:6" ht="18" x14ac:dyDescent="0.25">
      <c r="A5" s="104"/>
      <c r="B5" s="104" t="s">
        <v>313</v>
      </c>
      <c r="C5" s="3"/>
      <c r="D5" s="3"/>
      <c r="E5" s="2"/>
      <c r="F5" s="2"/>
    </row>
    <row r="6" spans="1:6" ht="18" x14ac:dyDescent="0.25">
      <c r="A6" s="1" t="s">
        <v>225</v>
      </c>
      <c r="B6" s="104" t="s">
        <v>286</v>
      </c>
      <c r="C6" s="3"/>
      <c r="D6" s="3"/>
      <c r="E6" s="2"/>
      <c r="F6" s="2"/>
    </row>
    <row r="7" spans="1:6" ht="18" x14ac:dyDescent="0.25">
      <c r="A7" s="2"/>
      <c r="B7" s="104" t="s">
        <v>270</v>
      </c>
      <c r="C7" s="3"/>
      <c r="D7" s="3"/>
      <c r="E7" s="2"/>
      <c r="F7" s="2"/>
    </row>
    <row r="8" spans="1:6" ht="20.25" x14ac:dyDescent="0.25">
      <c r="A8" s="258" t="s">
        <v>2</v>
      </c>
      <c r="B8" s="258"/>
      <c r="C8" s="258"/>
      <c r="D8" s="258"/>
      <c r="E8" s="258"/>
      <c r="F8" s="258"/>
    </row>
    <row r="9" spans="1:6" x14ac:dyDescent="0.25">
      <c r="A9" s="2"/>
      <c r="B9" s="2"/>
      <c r="C9" s="3"/>
      <c r="D9" s="3"/>
      <c r="E9" s="2"/>
      <c r="F9" s="2"/>
    </row>
    <row r="10" spans="1:6" ht="25.5" x14ac:dyDescent="0.25">
      <c r="A10" s="4" t="s">
        <v>3</v>
      </c>
      <c r="B10" s="5" t="s">
        <v>4</v>
      </c>
      <c r="C10" s="6" t="s">
        <v>5</v>
      </c>
      <c r="D10" s="7" t="s">
        <v>7</v>
      </c>
      <c r="E10" s="7" t="s">
        <v>6</v>
      </c>
      <c r="F10" s="7" t="s">
        <v>8</v>
      </c>
    </row>
    <row r="11" spans="1:6" x14ac:dyDescent="0.25">
      <c r="A11" s="110">
        <v>1</v>
      </c>
      <c r="B11" s="111" t="s">
        <v>184</v>
      </c>
      <c r="C11" s="112"/>
      <c r="D11" s="111"/>
      <c r="E11" s="111"/>
      <c r="F11" s="113"/>
    </row>
    <row r="12" spans="1:6" x14ac:dyDescent="0.25">
      <c r="A12" s="52" t="s">
        <v>10</v>
      </c>
      <c r="B12" s="108" t="s">
        <v>186</v>
      </c>
      <c r="C12" s="54" t="s">
        <v>188</v>
      </c>
      <c r="D12" s="109">
        <v>1</v>
      </c>
      <c r="E12" s="55"/>
      <c r="F12" s="56">
        <f>+D12*E12</f>
        <v>0</v>
      </c>
    </row>
    <row r="13" spans="1:6" x14ac:dyDescent="0.25">
      <c r="A13" s="18" t="s">
        <v>185</v>
      </c>
      <c r="B13" s="24" t="s">
        <v>211</v>
      </c>
      <c r="C13" s="20" t="s">
        <v>188</v>
      </c>
      <c r="D13" s="72">
        <v>1</v>
      </c>
      <c r="E13" s="26"/>
      <c r="F13" s="27">
        <f>+D13*E13</f>
        <v>0</v>
      </c>
    </row>
    <row r="14" spans="1:6" x14ac:dyDescent="0.25">
      <c r="A14" s="114">
        <v>2</v>
      </c>
      <c r="B14" s="115" t="s">
        <v>201</v>
      </c>
      <c r="C14" s="116"/>
      <c r="D14" s="117"/>
      <c r="E14" s="118"/>
      <c r="F14" s="119"/>
    </row>
    <row r="15" spans="1:6" x14ac:dyDescent="0.25">
      <c r="A15" s="52" t="s">
        <v>18</v>
      </c>
      <c r="B15" s="108" t="s">
        <v>242</v>
      </c>
      <c r="C15" s="20" t="s">
        <v>188</v>
      </c>
      <c r="D15" s="71">
        <v>1</v>
      </c>
      <c r="E15" s="81"/>
      <c r="F15" s="36">
        <f>+D15*E15</f>
        <v>0</v>
      </c>
    </row>
    <row r="16" spans="1:6" x14ac:dyDescent="0.25">
      <c r="A16" s="91" t="s">
        <v>24</v>
      </c>
      <c r="B16" s="92" t="s">
        <v>255</v>
      </c>
      <c r="C16" s="25" t="s">
        <v>188</v>
      </c>
      <c r="D16" s="132">
        <v>1</v>
      </c>
      <c r="E16" s="133"/>
      <c r="F16" s="27">
        <f>+D16*E16</f>
        <v>0</v>
      </c>
    </row>
    <row r="17" spans="1:10" x14ac:dyDescent="0.25">
      <c r="A17" s="114">
        <v>3</v>
      </c>
      <c r="B17" s="115" t="s">
        <v>331</v>
      </c>
      <c r="C17" s="116"/>
      <c r="D17" s="117"/>
      <c r="E17" s="118"/>
      <c r="F17" s="119"/>
    </row>
    <row r="18" spans="1:10" ht="25.5" x14ac:dyDescent="0.25">
      <c r="A18" s="52" t="s">
        <v>31</v>
      </c>
      <c r="B18" s="158" t="s">
        <v>335</v>
      </c>
      <c r="C18" s="54" t="s">
        <v>104</v>
      </c>
      <c r="D18" s="109">
        <v>20</v>
      </c>
      <c r="E18" s="55"/>
      <c r="F18" s="56">
        <f>+D18*E18</f>
        <v>0</v>
      </c>
    </row>
    <row r="19" spans="1:10" x14ac:dyDescent="0.25">
      <c r="A19" s="52" t="s">
        <v>35</v>
      </c>
      <c r="B19" s="33" t="s">
        <v>328</v>
      </c>
      <c r="C19" s="54" t="s">
        <v>104</v>
      </c>
      <c r="D19" s="109">
        <v>20</v>
      </c>
      <c r="E19" s="55"/>
      <c r="F19" s="56"/>
    </row>
    <row r="20" spans="1:10" x14ac:dyDescent="0.25">
      <c r="A20" s="32" t="s">
        <v>39</v>
      </c>
      <c r="B20" s="33" t="s">
        <v>272</v>
      </c>
      <c r="C20" s="85" t="s">
        <v>104</v>
      </c>
      <c r="D20" s="109">
        <v>20</v>
      </c>
      <c r="E20" s="34"/>
      <c r="F20" s="35">
        <f t="shared" ref="F20" si="0">+D20*E20</f>
        <v>0</v>
      </c>
    </row>
    <row r="21" spans="1:10" x14ac:dyDescent="0.25">
      <c r="A21" s="114">
        <v>4</v>
      </c>
      <c r="B21" s="115" t="s">
        <v>330</v>
      </c>
      <c r="C21" s="116"/>
      <c r="D21" s="117"/>
      <c r="E21" s="118"/>
      <c r="F21" s="119"/>
    </row>
    <row r="22" spans="1:10" x14ac:dyDescent="0.25">
      <c r="A22" s="32" t="s">
        <v>56</v>
      </c>
      <c r="B22" s="33" t="s">
        <v>332</v>
      </c>
      <c r="C22" s="85" t="s">
        <v>104</v>
      </c>
      <c r="D22" s="87">
        <v>40</v>
      </c>
      <c r="E22" s="34"/>
      <c r="F22" s="35">
        <f t="shared" ref="F22:F25" si="1">+D22*E22</f>
        <v>0</v>
      </c>
      <c r="J22" s="97"/>
    </row>
    <row r="23" spans="1:10" x14ac:dyDescent="0.25">
      <c r="A23" s="32" t="s">
        <v>61</v>
      </c>
      <c r="B23" s="33" t="s">
        <v>333</v>
      </c>
      <c r="C23" s="85" t="s">
        <v>104</v>
      </c>
      <c r="D23" s="87">
        <v>40</v>
      </c>
      <c r="E23" s="34"/>
      <c r="F23" s="35">
        <f t="shared" si="1"/>
        <v>0</v>
      </c>
    </row>
    <row r="24" spans="1:10" x14ac:dyDescent="0.25">
      <c r="A24" s="32" t="s">
        <v>67</v>
      </c>
      <c r="B24" s="33" t="s">
        <v>328</v>
      </c>
      <c r="C24" s="85" t="s">
        <v>104</v>
      </c>
      <c r="D24" s="87">
        <v>40</v>
      </c>
      <c r="E24" s="34"/>
      <c r="F24" s="35"/>
    </row>
    <row r="25" spans="1:10" x14ac:dyDescent="0.25">
      <c r="A25" s="18" t="s">
        <v>257</v>
      </c>
      <c r="B25" s="33" t="s">
        <v>329</v>
      </c>
      <c r="C25" s="20" t="s">
        <v>188</v>
      </c>
      <c r="D25" s="76">
        <v>1</v>
      </c>
      <c r="E25" s="21"/>
      <c r="F25" s="35">
        <f t="shared" si="1"/>
        <v>0</v>
      </c>
      <c r="J25" s="97"/>
    </row>
    <row r="26" spans="1:10" x14ac:dyDescent="0.25">
      <c r="A26" s="114">
        <v>5</v>
      </c>
      <c r="B26" s="115" t="s">
        <v>287</v>
      </c>
      <c r="C26" s="116"/>
      <c r="D26" s="117"/>
      <c r="E26" s="118"/>
      <c r="F26" s="119"/>
    </row>
    <row r="27" spans="1:10" x14ac:dyDescent="0.25">
      <c r="A27" s="32" t="s">
        <v>72</v>
      </c>
      <c r="B27" s="134" t="s">
        <v>288</v>
      </c>
      <c r="C27" s="25" t="s">
        <v>229</v>
      </c>
      <c r="D27" s="132">
        <v>1</v>
      </c>
      <c r="E27" s="133"/>
      <c r="F27" s="27">
        <f>+D27*E27</f>
        <v>0</v>
      </c>
    </row>
    <row r="28" spans="1:10" x14ac:dyDescent="0.25">
      <c r="A28" s="98">
        <v>6</v>
      </c>
      <c r="B28" s="115" t="s">
        <v>289</v>
      </c>
      <c r="C28" s="116"/>
      <c r="D28" s="117"/>
      <c r="E28" s="118"/>
      <c r="F28" s="119"/>
    </row>
    <row r="29" spans="1:10" x14ac:dyDescent="0.25">
      <c r="A29" s="18" t="s">
        <v>97</v>
      </c>
      <c r="B29" s="134" t="s">
        <v>300</v>
      </c>
      <c r="C29" s="25" t="s">
        <v>229</v>
      </c>
      <c r="D29" s="132">
        <v>2</v>
      </c>
      <c r="E29" s="133"/>
      <c r="F29" s="27">
        <f>+D29*E29</f>
        <v>0</v>
      </c>
    </row>
    <row r="30" spans="1:10" x14ac:dyDescent="0.25">
      <c r="A30" s="98">
        <v>7</v>
      </c>
      <c r="B30" s="115" t="s">
        <v>290</v>
      </c>
      <c r="C30" s="116"/>
      <c r="D30" s="117"/>
      <c r="E30" s="118"/>
      <c r="F30" s="119"/>
    </row>
    <row r="31" spans="1:10" ht="25.5" x14ac:dyDescent="0.25">
      <c r="A31" s="18" t="s">
        <v>99</v>
      </c>
      <c r="B31" s="158" t="s">
        <v>304</v>
      </c>
      <c r="C31" s="85" t="s">
        <v>229</v>
      </c>
      <c r="D31" s="87">
        <v>1</v>
      </c>
      <c r="E31" s="34"/>
      <c r="F31" s="35">
        <f t="shared" ref="F31" si="2">+D31*E31</f>
        <v>0</v>
      </c>
      <c r="J31" s="97"/>
    </row>
    <row r="32" spans="1:10" x14ac:dyDescent="0.25">
      <c r="A32" s="98">
        <v>8</v>
      </c>
      <c r="B32" s="115" t="s">
        <v>302</v>
      </c>
      <c r="C32" s="116"/>
      <c r="D32" s="117"/>
      <c r="E32" s="118"/>
      <c r="F32" s="119"/>
      <c r="J32" s="97"/>
    </row>
    <row r="33" spans="1:11" x14ac:dyDescent="0.25">
      <c r="A33" s="18" t="s">
        <v>102</v>
      </c>
      <c r="B33" s="33" t="s">
        <v>303</v>
      </c>
      <c r="C33" s="85" t="s">
        <v>187</v>
      </c>
      <c r="D33" s="87">
        <v>9</v>
      </c>
      <c r="E33" s="34"/>
      <c r="F33" s="35">
        <f t="shared" ref="F33" si="3">+D33*E33</f>
        <v>0</v>
      </c>
      <c r="J33" s="97"/>
    </row>
    <row r="34" spans="1:11" x14ac:dyDescent="0.25">
      <c r="A34" s="98">
        <v>9</v>
      </c>
      <c r="B34" s="111" t="s">
        <v>291</v>
      </c>
      <c r="C34" s="116"/>
      <c r="D34" s="117"/>
      <c r="E34" s="118"/>
      <c r="F34" s="119"/>
    </row>
    <row r="35" spans="1:11" x14ac:dyDescent="0.25">
      <c r="A35" s="18" t="s">
        <v>106</v>
      </c>
      <c r="B35" s="33" t="s">
        <v>292</v>
      </c>
      <c r="C35" s="85" t="s">
        <v>104</v>
      </c>
      <c r="D35" s="87">
        <v>68</v>
      </c>
      <c r="E35" s="34"/>
      <c r="F35" s="35">
        <f t="shared" ref="F35" si="4">+D35*E35</f>
        <v>0</v>
      </c>
      <c r="J35" s="97"/>
    </row>
    <row r="36" spans="1:11" x14ac:dyDescent="0.25">
      <c r="A36" s="98">
        <v>10</v>
      </c>
      <c r="B36" s="99" t="s">
        <v>293</v>
      </c>
      <c r="C36" s="100"/>
      <c r="D36" s="101"/>
      <c r="E36" s="102"/>
      <c r="F36" s="103"/>
    </row>
    <row r="37" spans="1:11" x14ac:dyDescent="0.25">
      <c r="A37" s="18" t="s">
        <v>114</v>
      </c>
      <c r="B37" s="19" t="s">
        <v>294</v>
      </c>
      <c r="C37" s="20" t="s">
        <v>188</v>
      </c>
      <c r="D37" s="76">
        <v>1</v>
      </c>
      <c r="E37" s="43"/>
      <c r="F37" s="36">
        <f>+E37*D37</f>
        <v>0</v>
      </c>
    </row>
    <row r="38" spans="1:11" x14ac:dyDescent="0.25">
      <c r="A38" s="98">
        <v>11</v>
      </c>
      <c r="B38" s="99" t="s">
        <v>316</v>
      </c>
      <c r="C38" s="100"/>
      <c r="D38" s="101"/>
      <c r="E38" s="102"/>
      <c r="F38" s="103"/>
    </row>
    <row r="39" spans="1:11" x14ac:dyDescent="0.25">
      <c r="A39" s="18" t="s">
        <v>126</v>
      </c>
      <c r="B39" s="19" t="s">
        <v>317</v>
      </c>
      <c r="C39" s="85" t="s">
        <v>229</v>
      </c>
      <c r="D39" s="75">
        <v>3</v>
      </c>
      <c r="E39" s="86"/>
      <c r="F39" s="36">
        <v>0</v>
      </c>
    </row>
    <row r="40" spans="1:11" x14ac:dyDescent="0.25">
      <c r="A40" s="98">
        <v>12</v>
      </c>
      <c r="B40" s="99" t="s">
        <v>295</v>
      </c>
      <c r="C40" s="100"/>
      <c r="D40" s="101"/>
      <c r="E40" s="102"/>
      <c r="F40" s="103"/>
    </row>
    <row r="41" spans="1:11" x14ac:dyDescent="0.25">
      <c r="A41" s="18" t="s">
        <v>143</v>
      </c>
      <c r="B41" s="19" t="s">
        <v>296</v>
      </c>
      <c r="C41" s="85" t="s">
        <v>229</v>
      </c>
      <c r="D41" s="75">
        <v>4</v>
      </c>
      <c r="E41" s="86"/>
      <c r="F41" s="36">
        <v>0</v>
      </c>
    </row>
    <row r="42" spans="1:11" x14ac:dyDescent="0.25">
      <c r="A42" s="98">
        <v>13</v>
      </c>
      <c r="B42" s="99" t="s">
        <v>297</v>
      </c>
      <c r="C42" s="100"/>
      <c r="D42" s="101"/>
      <c r="E42" s="102"/>
      <c r="F42" s="103"/>
    </row>
    <row r="43" spans="1:11" x14ac:dyDescent="0.25">
      <c r="A43" s="18" t="s">
        <v>153</v>
      </c>
      <c r="B43" s="19" t="s">
        <v>298</v>
      </c>
      <c r="C43" s="85" t="s">
        <v>188</v>
      </c>
      <c r="D43" s="75">
        <v>1</v>
      </c>
      <c r="E43" s="86"/>
      <c r="F43" s="36">
        <v>0</v>
      </c>
    </row>
    <row r="44" spans="1:11" x14ac:dyDescent="0.25">
      <c r="A44" s="66"/>
      <c r="B44" s="67" t="s">
        <v>180</v>
      </c>
      <c r="C44" s="68"/>
      <c r="D44" s="69"/>
      <c r="E44" s="69"/>
      <c r="F44" s="70">
        <f>SUM(F26:F37)</f>
        <v>0</v>
      </c>
      <c r="K44" s="70"/>
    </row>
    <row r="45" spans="1:11" x14ac:dyDescent="0.25">
      <c r="A45" s="66"/>
      <c r="B45" s="67" t="s">
        <v>181</v>
      </c>
      <c r="C45" s="68"/>
      <c r="D45" s="69"/>
      <c r="E45" s="69"/>
      <c r="F45" s="70">
        <f>0.21*F44</f>
        <v>0</v>
      </c>
    </row>
    <row r="46" spans="1:11" x14ac:dyDescent="0.25">
      <c r="A46" s="66"/>
      <c r="B46" s="67" t="s">
        <v>182</v>
      </c>
      <c r="C46" s="68"/>
      <c r="D46" s="69"/>
      <c r="E46" s="69"/>
      <c r="F46" s="70">
        <f>+F44+F45</f>
        <v>0</v>
      </c>
    </row>
  </sheetData>
  <mergeCells count="1">
    <mergeCell ref="A8:F8"/>
  </mergeCells>
  <printOptions horizontalCentered="1"/>
  <pageMargins left="0.9055118110236221" right="0.51181102362204722" top="0.94488188976377963" bottom="0.74803149606299213" header="0.31496062992125984" footer="0.31496062992125984"/>
  <pageSetup paperSize="9" scale="67" fitToHeight="2" orientation="portrait" r:id="rId1"/>
  <headerFooter>
    <oddHeader>&amp;R&amp;G</oddHeader>
  </headerFooter>
  <legacyDrawingHF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B3:G29"/>
  <sheetViews>
    <sheetView showGridLines="0" zoomScaleSheetLayoutView="100" workbookViewId="0">
      <selection activeCell="B3" sqref="A3:F25"/>
    </sheetView>
  </sheetViews>
  <sheetFormatPr baseColWidth="10" defaultRowHeight="15" x14ac:dyDescent="0.25"/>
  <cols>
    <col min="2" max="2" width="9.85546875" customWidth="1"/>
    <col min="3" max="3" width="73" customWidth="1"/>
    <col min="4" max="4" width="23.5703125" customWidth="1"/>
  </cols>
  <sheetData>
    <row r="3" spans="2:7" ht="36" x14ac:dyDescent="0.25">
      <c r="B3" s="135" t="s">
        <v>183</v>
      </c>
      <c r="C3" s="137" t="str">
        <f>+'Ap. RUTA NACIONAL 16'!B4</f>
        <v>CONSTRUCCIÓN DE APEADEROS DEL SERVICIO SAENZ PEÑA - CHOROTIS</v>
      </c>
      <c r="D3" s="3"/>
      <c r="E3" s="3"/>
      <c r="F3" s="2"/>
      <c r="G3" s="2"/>
    </row>
    <row r="4" spans="2:7" ht="18" x14ac:dyDescent="0.25">
      <c r="B4" s="104"/>
      <c r="C4" s="104" t="s">
        <v>340</v>
      </c>
      <c r="D4" s="3"/>
      <c r="E4" s="3"/>
      <c r="F4" s="2"/>
      <c r="G4" s="2"/>
    </row>
    <row r="5" spans="2:7" ht="18" x14ac:dyDescent="0.25">
      <c r="B5" s="1" t="s">
        <v>225</v>
      </c>
      <c r="C5" s="104" t="e">
        <f>+#REF!</f>
        <v>#REF!</v>
      </c>
      <c r="D5" s="3"/>
      <c r="E5" s="3"/>
      <c r="F5" s="2"/>
      <c r="G5" s="2"/>
    </row>
    <row r="6" spans="2:7" x14ac:dyDescent="0.25">
      <c r="B6" s="2"/>
      <c r="C6" s="2"/>
      <c r="D6" s="3"/>
      <c r="E6" s="3"/>
      <c r="F6" s="2"/>
      <c r="G6" s="2"/>
    </row>
    <row r="7" spans="2:7" ht="20.25" x14ac:dyDescent="0.25">
      <c r="B7" s="258" t="s">
        <v>248</v>
      </c>
      <c r="C7" s="258"/>
      <c r="D7" s="258"/>
      <c r="E7" s="120"/>
      <c r="F7" s="120"/>
      <c r="G7" s="120"/>
    </row>
    <row r="8" spans="2:7" ht="15.75" thickBot="1" x14ac:dyDescent="0.3">
      <c r="B8" s="2"/>
      <c r="C8" s="2"/>
      <c r="D8" s="3"/>
      <c r="E8" s="3"/>
      <c r="F8" s="2"/>
      <c r="G8" s="2"/>
    </row>
    <row r="9" spans="2:7" x14ac:dyDescent="0.25">
      <c r="B9" s="139" t="s">
        <v>279</v>
      </c>
      <c r="C9" s="140" t="s">
        <v>260</v>
      </c>
      <c r="D9" s="141" t="s">
        <v>244</v>
      </c>
    </row>
    <row r="10" spans="2:7" ht="30" customHeight="1" x14ac:dyDescent="0.25">
      <c r="B10" s="121">
        <v>1</v>
      </c>
      <c r="C10" s="90" t="str">
        <f>+'Ap. SILVANO DANTE'!B5</f>
        <v>SILVANO DANTE</v>
      </c>
      <c r="D10" s="142">
        <v>0</v>
      </c>
    </row>
    <row r="11" spans="2:7" ht="30" customHeight="1" x14ac:dyDescent="0.25">
      <c r="B11" s="121">
        <v>2</v>
      </c>
      <c r="C11" s="90" t="str">
        <f>+'Ap. BOUVIER'!B5</f>
        <v>BOUVIER</v>
      </c>
      <c r="D11" s="142">
        <v>0</v>
      </c>
    </row>
    <row r="12" spans="2:7" ht="30" customHeight="1" x14ac:dyDescent="0.25">
      <c r="B12" s="121">
        <v>3</v>
      </c>
      <c r="C12" s="90" t="str">
        <f>+'Ap. COCOMAROLA'!B5</f>
        <v>COCOMAROLA</v>
      </c>
      <c r="D12" s="142">
        <v>0</v>
      </c>
    </row>
    <row r="13" spans="2:7" ht="30" customHeight="1" x14ac:dyDescent="0.25">
      <c r="B13" s="121">
        <v>4</v>
      </c>
      <c r="C13" s="90" t="str">
        <f>+'Ap. GUSBERTI'!B5</f>
        <v>GUSBERTI</v>
      </c>
      <c r="D13" s="142">
        <v>0</v>
      </c>
    </row>
    <row r="14" spans="2:7" ht="30" customHeight="1" x14ac:dyDescent="0.25">
      <c r="B14" s="121">
        <v>5</v>
      </c>
      <c r="C14" s="90" t="str">
        <f>+'Ap. SAUCE'!B5</f>
        <v>SAUCE</v>
      </c>
      <c r="D14" s="142">
        <v>0</v>
      </c>
    </row>
    <row r="15" spans="2:7" ht="30" customHeight="1" x14ac:dyDescent="0.25">
      <c r="B15" s="121">
        <v>6</v>
      </c>
      <c r="C15" s="90" t="str">
        <f>+'Ap. ALGARROBO'!B5</f>
        <v>ALGARROBO</v>
      </c>
      <c r="D15" s="142">
        <v>0</v>
      </c>
    </row>
    <row r="16" spans="2:7" ht="30" customHeight="1" thickBot="1" x14ac:dyDescent="0.3">
      <c r="B16" s="121">
        <v>7</v>
      </c>
      <c r="C16" s="90" t="str">
        <f>+'Ap. MOSCONI'!B5</f>
        <v>MOSCONI</v>
      </c>
      <c r="D16" s="142">
        <v>0</v>
      </c>
    </row>
    <row r="17" spans="2:4" ht="21.75" thickBot="1" x14ac:dyDescent="0.4">
      <c r="B17" s="149"/>
      <c r="C17" s="151" t="s">
        <v>341</v>
      </c>
      <c r="D17" s="152">
        <v>0</v>
      </c>
    </row>
    <row r="20" spans="2:4" x14ac:dyDescent="0.25">
      <c r="B20" t="s">
        <v>247</v>
      </c>
    </row>
    <row r="29" spans="2:4" x14ac:dyDescent="0.25">
      <c r="D29" s="131" t="s">
        <v>246</v>
      </c>
    </row>
  </sheetData>
  <mergeCells count="1">
    <mergeCell ref="B7:D7"/>
  </mergeCells>
  <pageMargins left="0.70866141732283472" right="0.70866141732283472" top="0.74803149606299213" bottom="0.74803149606299213" header="0.31496062992125984" footer="0.31496062992125984"/>
  <pageSetup paperSize="9" scale="81" orientation="portrait" r:id="rId1"/>
  <headerFooter>
    <oddHeader>&amp;R&amp;G</oddHeader>
  </headerFooter>
  <colBreaks count="1" manualBreakCount="1">
    <brk id="5" max="1048575" man="1"/>
  </colBreaks>
  <legacyDrawingHF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2:K47"/>
  <sheetViews>
    <sheetView showGridLines="0" view="pageBreakPreview" topLeftCell="A24" zoomScale="115" zoomScaleSheetLayoutView="115" workbookViewId="0">
      <selection activeCell="B3" sqref="A3:F25"/>
    </sheetView>
  </sheetViews>
  <sheetFormatPr baseColWidth="10" defaultRowHeight="15" x14ac:dyDescent="0.25"/>
  <cols>
    <col min="1" max="1" width="11.42578125" customWidth="1"/>
    <col min="2" max="2" width="79.5703125" customWidth="1"/>
    <col min="3" max="3" width="7.7109375" customWidth="1"/>
    <col min="4" max="4" width="9.28515625" customWidth="1"/>
    <col min="5" max="6" width="10.42578125" customWidth="1"/>
    <col min="7" max="7" width="12.7109375" bestFit="1" customWidth="1"/>
    <col min="11" max="11" width="13" bestFit="1" customWidth="1"/>
  </cols>
  <sheetData>
    <row r="2" spans="1:6" ht="18" customHeight="1" x14ac:dyDescent="0.25"/>
    <row r="4" spans="1:6" ht="18" x14ac:dyDescent="0.25">
      <c r="A4" s="135" t="s">
        <v>183</v>
      </c>
      <c r="B4" s="153" t="e">
        <f>+#REF!</f>
        <v>#REF!</v>
      </c>
      <c r="C4" s="3"/>
      <c r="D4" s="3"/>
      <c r="E4" s="2"/>
      <c r="F4" s="2"/>
    </row>
    <row r="5" spans="1:6" ht="18" x14ac:dyDescent="0.25">
      <c r="A5" s="104"/>
      <c r="B5" s="104" t="s">
        <v>326</v>
      </c>
      <c r="C5" s="3"/>
      <c r="D5" s="3"/>
      <c r="E5" s="2"/>
      <c r="F5" s="2"/>
    </row>
    <row r="6" spans="1:6" ht="18" x14ac:dyDescent="0.25">
      <c r="A6" s="1" t="s">
        <v>225</v>
      </c>
      <c r="B6" s="104" t="s">
        <v>286</v>
      </c>
      <c r="C6" s="3"/>
      <c r="D6" s="3"/>
      <c r="E6" s="2"/>
      <c r="F6" s="2"/>
    </row>
    <row r="7" spans="1:6" ht="18" x14ac:dyDescent="0.25">
      <c r="A7" s="2"/>
      <c r="B7" s="104" t="s">
        <v>270</v>
      </c>
      <c r="C7" s="3"/>
      <c r="D7" s="3"/>
      <c r="E7" s="2"/>
      <c r="F7" s="2"/>
    </row>
    <row r="8" spans="1:6" ht="20.25" x14ac:dyDescent="0.25">
      <c r="A8" s="258" t="s">
        <v>2</v>
      </c>
      <c r="B8" s="258"/>
      <c r="C8" s="258"/>
      <c r="D8" s="258"/>
      <c r="E8" s="258"/>
      <c r="F8" s="258"/>
    </row>
    <row r="9" spans="1:6" x14ac:dyDescent="0.25">
      <c r="A9" s="2"/>
      <c r="B9" s="2"/>
      <c r="C9" s="3"/>
      <c r="D9" s="3"/>
      <c r="E9" s="2"/>
      <c r="F9" s="2"/>
    </row>
    <row r="10" spans="1:6" ht="25.5" x14ac:dyDescent="0.25">
      <c r="A10" s="4" t="s">
        <v>3</v>
      </c>
      <c r="B10" s="5" t="s">
        <v>4</v>
      </c>
      <c r="C10" s="6" t="s">
        <v>5</v>
      </c>
      <c r="D10" s="7" t="s">
        <v>7</v>
      </c>
      <c r="E10" s="7" t="s">
        <v>6</v>
      </c>
      <c r="F10" s="7" t="s">
        <v>8</v>
      </c>
    </row>
    <row r="11" spans="1:6" x14ac:dyDescent="0.25">
      <c r="A11" s="110">
        <v>1</v>
      </c>
      <c r="B11" s="111" t="s">
        <v>184</v>
      </c>
      <c r="C11" s="112"/>
      <c r="D11" s="111"/>
      <c r="E11" s="111"/>
      <c r="F11" s="113"/>
    </row>
    <row r="12" spans="1:6" x14ac:dyDescent="0.25">
      <c r="A12" s="52" t="s">
        <v>10</v>
      </c>
      <c r="B12" s="108" t="s">
        <v>186</v>
      </c>
      <c r="C12" s="54" t="s">
        <v>188</v>
      </c>
      <c r="D12" s="109">
        <v>1</v>
      </c>
      <c r="E12" s="55"/>
      <c r="F12" s="56">
        <f>+D12*E12</f>
        <v>0</v>
      </c>
    </row>
    <row r="13" spans="1:6" x14ac:dyDescent="0.25">
      <c r="A13" s="18" t="s">
        <v>185</v>
      </c>
      <c r="B13" s="24" t="s">
        <v>211</v>
      </c>
      <c r="C13" s="20" t="s">
        <v>188</v>
      </c>
      <c r="D13" s="72">
        <v>1</v>
      </c>
      <c r="E13" s="26"/>
      <c r="F13" s="27">
        <f>+D13*E13</f>
        <v>0</v>
      </c>
    </row>
    <row r="14" spans="1:6" x14ac:dyDescent="0.25">
      <c r="A14" s="114">
        <v>2</v>
      </c>
      <c r="B14" s="115" t="s">
        <v>201</v>
      </c>
      <c r="C14" s="116"/>
      <c r="D14" s="117"/>
      <c r="E14" s="118"/>
      <c r="F14" s="119"/>
    </row>
    <row r="15" spans="1:6" x14ac:dyDescent="0.25">
      <c r="A15" s="52" t="s">
        <v>18</v>
      </c>
      <c r="B15" s="108" t="s">
        <v>242</v>
      </c>
      <c r="C15" s="20" t="s">
        <v>188</v>
      </c>
      <c r="D15" s="71">
        <v>1</v>
      </c>
      <c r="E15" s="81"/>
      <c r="F15" s="36">
        <f>+D15*E15</f>
        <v>0</v>
      </c>
    </row>
    <row r="16" spans="1:6" x14ac:dyDescent="0.25">
      <c r="A16" s="91" t="s">
        <v>24</v>
      </c>
      <c r="B16" s="92" t="s">
        <v>255</v>
      </c>
      <c r="C16" s="25" t="s">
        <v>188</v>
      </c>
      <c r="D16" s="132">
        <v>1</v>
      </c>
      <c r="E16" s="133"/>
      <c r="F16" s="27">
        <f>+D16*E16</f>
        <v>0</v>
      </c>
    </row>
    <row r="17" spans="1:10" x14ac:dyDescent="0.25">
      <c r="A17" s="114">
        <v>3</v>
      </c>
      <c r="B17" s="115" t="s">
        <v>331</v>
      </c>
      <c r="C17" s="116"/>
      <c r="D17" s="117"/>
      <c r="E17" s="118"/>
      <c r="F17" s="119"/>
    </row>
    <row r="18" spans="1:10" ht="25.5" x14ac:dyDescent="0.25">
      <c r="A18" s="52" t="s">
        <v>31</v>
      </c>
      <c r="B18" s="158" t="s">
        <v>335</v>
      </c>
      <c r="C18" s="54" t="s">
        <v>104</v>
      </c>
      <c r="D18" s="109">
        <v>20</v>
      </c>
      <c r="E18" s="55"/>
      <c r="F18" s="56">
        <f>+D18*E18</f>
        <v>0</v>
      </c>
    </row>
    <row r="19" spans="1:10" x14ac:dyDescent="0.25">
      <c r="A19" s="52" t="s">
        <v>35</v>
      </c>
      <c r="B19" s="33" t="s">
        <v>328</v>
      </c>
      <c r="C19" s="54" t="s">
        <v>104</v>
      </c>
      <c r="D19" s="109">
        <v>20</v>
      </c>
      <c r="E19" s="55"/>
      <c r="F19" s="56"/>
    </row>
    <row r="20" spans="1:10" x14ac:dyDescent="0.25">
      <c r="A20" s="32" t="s">
        <v>39</v>
      </c>
      <c r="B20" s="33" t="s">
        <v>272</v>
      </c>
      <c r="C20" s="85" t="s">
        <v>104</v>
      </c>
      <c r="D20" s="109">
        <v>20</v>
      </c>
      <c r="E20" s="34"/>
      <c r="F20" s="35">
        <f t="shared" ref="F20" si="0">+D20*E20</f>
        <v>0</v>
      </c>
    </row>
    <row r="21" spans="1:10" x14ac:dyDescent="0.25">
      <c r="A21" s="114">
        <v>4</v>
      </c>
      <c r="B21" s="115" t="s">
        <v>330</v>
      </c>
      <c r="C21" s="116"/>
      <c r="D21" s="117"/>
      <c r="E21" s="118"/>
      <c r="F21" s="119"/>
    </row>
    <row r="22" spans="1:10" x14ac:dyDescent="0.25">
      <c r="A22" s="32" t="s">
        <v>56</v>
      </c>
      <c r="B22" s="33" t="s">
        <v>332</v>
      </c>
      <c r="C22" s="85" t="s">
        <v>104</v>
      </c>
      <c r="D22" s="87">
        <v>40</v>
      </c>
      <c r="E22" s="34"/>
      <c r="F22" s="35">
        <f t="shared" ref="F22:F25" si="1">+D22*E22</f>
        <v>0</v>
      </c>
      <c r="J22" s="97"/>
    </row>
    <row r="23" spans="1:10" x14ac:dyDescent="0.25">
      <c r="A23" s="32" t="s">
        <v>61</v>
      </c>
      <c r="B23" s="33" t="s">
        <v>333</v>
      </c>
      <c r="C23" s="85" t="s">
        <v>104</v>
      </c>
      <c r="D23" s="87">
        <v>40</v>
      </c>
      <c r="E23" s="34"/>
      <c r="F23" s="35">
        <f t="shared" si="1"/>
        <v>0</v>
      </c>
    </row>
    <row r="24" spans="1:10" x14ac:dyDescent="0.25">
      <c r="A24" s="32" t="s">
        <v>67</v>
      </c>
      <c r="B24" s="33" t="s">
        <v>328</v>
      </c>
      <c r="C24" s="85" t="s">
        <v>104</v>
      </c>
      <c r="D24" s="87">
        <v>40</v>
      </c>
      <c r="E24" s="34"/>
      <c r="F24" s="35"/>
    </row>
    <row r="25" spans="1:10" x14ac:dyDescent="0.25">
      <c r="A25" s="18" t="s">
        <v>257</v>
      </c>
      <c r="B25" s="33" t="s">
        <v>329</v>
      </c>
      <c r="C25" s="20" t="s">
        <v>188</v>
      </c>
      <c r="D25" s="76">
        <v>1</v>
      </c>
      <c r="E25" s="21"/>
      <c r="F25" s="35">
        <f t="shared" si="1"/>
        <v>0</v>
      </c>
      <c r="J25" s="97"/>
    </row>
    <row r="26" spans="1:10" x14ac:dyDescent="0.25">
      <c r="A26" s="114">
        <v>5</v>
      </c>
      <c r="B26" s="115" t="s">
        <v>287</v>
      </c>
      <c r="C26" s="116"/>
      <c r="D26" s="117"/>
      <c r="E26" s="118"/>
      <c r="F26" s="119"/>
    </row>
    <row r="27" spans="1:10" x14ac:dyDescent="0.25">
      <c r="A27" s="32" t="s">
        <v>72</v>
      </c>
      <c r="B27" s="134" t="s">
        <v>288</v>
      </c>
      <c r="C27" s="25" t="s">
        <v>229</v>
      </c>
      <c r="D27" s="132">
        <v>3</v>
      </c>
      <c r="E27" s="133"/>
      <c r="F27" s="27">
        <f>+D27*E27</f>
        <v>0</v>
      </c>
    </row>
    <row r="28" spans="1:10" x14ac:dyDescent="0.25">
      <c r="A28" s="98">
        <v>6</v>
      </c>
      <c r="B28" s="115" t="s">
        <v>289</v>
      </c>
      <c r="C28" s="116"/>
      <c r="D28" s="117"/>
      <c r="E28" s="118"/>
      <c r="F28" s="119"/>
    </row>
    <row r="29" spans="1:10" x14ac:dyDescent="0.25">
      <c r="A29" s="18" t="s">
        <v>97</v>
      </c>
      <c r="B29" s="134" t="s">
        <v>300</v>
      </c>
      <c r="C29" s="25" t="s">
        <v>229</v>
      </c>
      <c r="D29" s="132">
        <v>1</v>
      </c>
      <c r="E29" s="133"/>
      <c r="F29" s="27">
        <f>+D29*E29</f>
        <v>0</v>
      </c>
    </row>
    <row r="30" spans="1:10" x14ac:dyDescent="0.25">
      <c r="A30" s="98">
        <v>7</v>
      </c>
      <c r="B30" s="115" t="s">
        <v>290</v>
      </c>
      <c r="C30" s="116"/>
      <c r="D30" s="117"/>
      <c r="E30" s="118"/>
      <c r="F30" s="119"/>
    </row>
    <row r="31" spans="1:10" ht="25.5" x14ac:dyDescent="0.25">
      <c r="A31" s="18" t="s">
        <v>99</v>
      </c>
      <c r="B31" s="158" t="s">
        <v>304</v>
      </c>
      <c r="C31" s="85" t="s">
        <v>229</v>
      </c>
      <c r="D31" s="87">
        <v>1</v>
      </c>
      <c r="E31" s="34"/>
      <c r="F31" s="35">
        <f t="shared" ref="F31" si="2">+D31*E31</f>
        <v>0</v>
      </c>
      <c r="J31" s="97"/>
    </row>
    <row r="32" spans="1:10" x14ac:dyDescent="0.25">
      <c r="A32" s="98">
        <v>8</v>
      </c>
      <c r="B32" s="115" t="s">
        <v>302</v>
      </c>
      <c r="C32" s="116"/>
      <c r="D32" s="117"/>
      <c r="E32" s="118"/>
      <c r="F32" s="119"/>
      <c r="J32" s="97"/>
    </row>
    <row r="33" spans="1:11" x14ac:dyDescent="0.25">
      <c r="A33" s="18" t="s">
        <v>102</v>
      </c>
      <c r="B33" s="33" t="s">
        <v>303</v>
      </c>
      <c r="C33" s="85" t="s">
        <v>187</v>
      </c>
      <c r="D33" s="87">
        <v>48</v>
      </c>
      <c r="E33" s="34"/>
      <c r="F33" s="35">
        <f t="shared" ref="F33" si="3">+D33*E33</f>
        <v>0</v>
      </c>
      <c r="J33" s="97"/>
    </row>
    <row r="34" spans="1:11" x14ac:dyDescent="0.25">
      <c r="A34" s="18" t="s">
        <v>339</v>
      </c>
      <c r="B34" s="19" t="s">
        <v>282</v>
      </c>
      <c r="C34" s="85" t="s">
        <v>229</v>
      </c>
      <c r="D34" s="75">
        <v>1</v>
      </c>
      <c r="E34" s="86"/>
      <c r="F34" s="36">
        <v>0</v>
      </c>
    </row>
    <row r="35" spans="1:11" x14ac:dyDescent="0.25">
      <c r="A35" s="98">
        <v>9</v>
      </c>
      <c r="B35" s="111" t="s">
        <v>291</v>
      </c>
      <c r="C35" s="116"/>
      <c r="D35" s="117"/>
      <c r="E35" s="118"/>
      <c r="F35" s="119"/>
    </row>
    <row r="36" spans="1:11" x14ac:dyDescent="0.25">
      <c r="A36" s="18" t="s">
        <v>106</v>
      </c>
      <c r="B36" s="33" t="s">
        <v>292</v>
      </c>
      <c r="C36" s="85" t="s">
        <v>104</v>
      </c>
      <c r="D36" s="87">
        <v>68</v>
      </c>
      <c r="E36" s="34"/>
      <c r="F36" s="35">
        <f t="shared" ref="F36" si="4">+D36*E36</f>
        <v>0</v>
      </c>
      <c r="J36" s="97"/>
    </row>
    <row r="37" spans="1:11" x14ac:dyDescent="0.25">
      <c r="A37" s="98">
        <v>10</v>
      </c>
      <c r="B37" s="99" t="s">
        <v>293</v>
      </c>
      <c r="C37" s="100"/>
      <c r="D37" s="101"/>
      <c r="E37" s="102"/>
      <c r="F37" s="103"/>
    </row>
    <row r="38" spans="1:11" x14ac:dyDescent="0.25">
      <c r="A38" s="18" t="s">
        <v>114</v>
      </c>
      <c r="B38" s="19" t="s">
        <v>294</v>
      </c>
      <c r="C38" s="20" t="s">
        <v>188</v>
      </c>
      <c r="D38" s="76">
        <v>1</v>
      </c>
      <c r="E38" s="43"/>
      <c r="F38" s="36">
        <f>+E38*D38</f>
        <v>0</v>
      </c>
    </row>
    <row r="39" spans="1:11" x14ac:dyDescent="0.25">
      <c r="A39" s="98">
        <v>11</v>
      </c>
      <c r="B39" s="99" t="s">
        <v>316</v>
      </c>
      <c r="C39" s="100"/>
      <c r="D39" s="101"/>
      <c r="E39" s="102"/>
      <c r="F39" s="103"/>
    </row>
    <row r="40" spans="1:11" x14ac:dyDescent="0.25">
      <c r="A40" s="18" t="s">
        <v>126</v>
      </c>
      <c r="B40" s="19" t="s">
        <v>317</v>
      </c>
      <c r="C40" s="85" t="s">
        <v>229</v>
      </c>
      <c r="D40" s="75">
        <v>3</v>
      </c>
      <c r="E40" s="86"/>
      <c r="F40" s="36">
        <v>0</v>
      </c>
    </row>
    <row r="41" spans="1:11" x14ac:dyDescent="0.25">
      <c r="A41" s="98">
        <v>12</v>
      </c>
      <c r="B41" s="99" t="s">
        <v>295</v>
      </c>
      <c r="C41" s="100"/>
      <c r="D41" s="101"/>
      <c r="E41" s="102"/>
      <c r="F41" s="103"/>
    </row>
    <row r="42" spans="1:11" x14ac:dyDescent="0.25">
      <c r="A42" s="18" t="s">
        <v>143</v>
      </c>
      <c r="B42" s="19" t="s">
        <v>296</v>
      </c>
      <c r="C42" s="85" t="s">
        <v>229</v>
      </c>
      <c r="D42" s="75">
        <v>4</v>
      </c>
      <c r="E42" s="86"/>
      <c r="F42" s="36">
        <v>0</v>
      </c>
    </row>
    <row r="43" spans="1:11" x14ac:dyDescent="0.25">
      <c r="A43" s="98">
        <v>13</v>
      </c>
      <c r="B43" s="99" t="s">
        <v>297</v>
      </c>
      <c r="C43" s="100"/>
      <c r="D43" s="101"/>
      <c r="E43" s="102"/>
      <c r="F43" s="103"/>
    </row>
    <row r="44" spans="1:11" x14ac:dyDescent="0.25">
      <c r="A44" s="18" t="s">
        <v>153</v>
      </c>
      <c r="B44" s="19" t="s">
        <v>298</v>
      </c>
      <c r="C44" s="85" t="s">
        <v>188</v>
      </c>
      <c r="D44" s="75">
        <v>1</v>
      </c>
      <c r="E44" s="86"/>
      <c r="F44" s="36">
        <v>0</v>
      </c>
    </row>
    <row r="45" spans="1:11" x14ac:dyDescent="0.25">
      <c r="A45" s="66"/>
      <c r="B45" s="67" t="s">
        <v>180</v>
      </c>
      <c r="C45" s="68"/>
      <c r="D45" s="69"/>
      <c r="E45" s="69"/>
      <c r="F45" s="70">
        <f>SUM(F26:F38)</f>
        <v>0</v>
      </c>
      <c r="K45" s="70"/>
    </row>
    <row r="46" spans="1:11" x14ac:dyDescent="0.25">
      <c r="A46" s="66"/>
      <c r="B46" s="67" t="s">
        <v>181</v>
      </c>
      <c r="C46" s="68"/>
      <c r="D46" s="69"/>
      <c r="E46" s="69"/>
      <c r="F46" s="70">
        <f>0.21*F45</f>
        <v>0</v>
      </c>
    </row>
    <row r="47" spans="1:11" x14ac:dyDescent="0.25">
      <c r="A47" s="66"/>
      <c r="B47" s="67" t="s">
        <v>182</v>
      </c>
      <c r="C47" s="68"/>
      <c r="D47" s="69"/>
      <c r="E47" s="69"/>
      <c r="F47" s="70">
        <f>+F45+F46</f>
        <v>0</v>
      </c>
    </row>
  </sheetData>
  <mergeCells count="1">
    <mergeCell ref="A8:F8"/>
  </mergeCells>
  <printOptions horizontalCentered="1"/>
  <pageMargins left="0.9055118110236221" right="0.51181102362204722" top="0.94488188976377963" bottom="0.74803149606299213" header="0.31496062992125984" footer="0.31496062992125984"/>
  <pageSetup paperSize="9" scale="67" fitToHeight="2" orientation="portrait" r:id="rId1"/>
  <headerFooter>
    <oddHeader>&amp;R&amp;G</oddHeader>
  </headerFooter>
  <legacyDrawingHF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2:K47"/>
  <sheetViews>
    <sheetView showGridLines="0" view="pageBreakPreview" topLeftCell="A24" zoomScale="115" zoomScaleSheetLayoutView="115" workbookViewId="0">
      <selection activeCell="B3" sqref="A3:F25"/>
    </sheetView>
  </sheetViews>
  <sheetFormatPr baseColWidth="10" defaultRowHeight="15" x14ac:dyDescent="0.25"/>
  <cols>
    <col min="1" max="1" width="11.42578125" customWidth="1"/>
    <col min="2" max="2" width="79.5703125" customWidth="1"/>
    <col min="3" max="3" width="7.7109375" customWidth="1"/>
    <col min="4" max="4" width="9.28515625" customWidth="1"/>
    <col min="5" max="6" width="10.42578125" customWidth="1"/>
    <col min="7" max="7" width="12.7109375" bestFit="1" customWidth="1"/>
    <col min="11" max="11" width="13" bestFit="1" customWidth="1"/>
  </cols>
  <sheetData>
    <row r="2" spans="1:6" ht="18" customHeight="1" x14ac:dyDescent="0.25"/>
    <row r="4" spans="1:6" ht="18" x14ac:dyDescent="0.25">
      <c r="A4" s="135" t="s">
        <v>183</v>
      </c>
      <c r="B4" s="153" t="e">
        <f>+#REF!</f>
        <v>#REF!</v>
      </c>
      <c r="C4" s="3"/>
      <c r="D4" s="3"/>
      <c r="E4" s="2"/>
      <c r="F4" s="2"/>
    </row>
    <row r="5" spans="1:6" ht="18" x14ac:dyDescent="0.25">
      <c r="A5" s="104"/>
      <c r="B5" s="104" t="s">
        <v>314</v>
      </c>
      <c r="C5" s="3"/>
      <c r="D5" s="3"/>
      <c r="E5" s="2"/>
      <c r="F5" s="2"/>
    </row>
    <row r="6" spans="1:6" ht="18" x14ac:dyDescent="0.25">
      <c r="A6" s="1" t="s">
        <v>225</v>
      </c>
      <c r="B6" s="104" t="s">
        <v>286</v>
      </c>
      <c r="C6" s="3"/>
      <c r="D6" s="3"/>
      <c r="E6" s="2"/>
      <c r="F6" s="2"/>
    </row>
    <row r="7" spans="1:6" ht="18" x14ac:dyDescent="0.25">
      <c r="A7" s="2"/>
      <c r="B7" s="104" t="s">
        <v>270</v>
      </c>
      <c r="C7" s="3"/>
      <c r="D7" s="3"/>
      <c r="E7" s="2"/>
      <c r="F7" s="2"/>
    </row>
    <row r="8" spans="1:6" ht="20.25" x14ac:dyDescent="0.25">
      <c r="A8" s="258" t="s">
        <v>2</v>
      </c>
      <c r="B8" s="258"/>
      <c r="C8" s="258"/>
      <c r="D8" s="258"/>
      <c r="E8" s="258"/>
      <c r="F8" s="258"/>
    </row>
    <row r="9" spans="1:6" x14ac:dyDescent="0.25">
      <c r="A9" s="2"/>
      <c r="B9" s="2"/>
      <c r="C9" s="3"/>
      <c r="D9" s="3"/>
      <c r="E9" s="2"/>
      <c r="F9" s="2"/>
    </row>
    <row r="10" spans="1:6" ht="25.5" x14ac:dyDescent="0.25">
      <c r="A10" s="4" t="s">
        <v>3</v>
      </c>
      <c r="B10" s="5" t="s">
        <v>4</v>
      </c>
      <c r="C10" s="6" t="s">
        <v>5</v>
      </c>
      <c r="D10" s="7" t="s">
        <v>7</v>
      </c>
      <c r="E10" s="7" t="s">
        <v>6</v>
      </c>
      <c r="F10" s="7" t="s">
        <v>8</v>
      </c>
    </row>
    <row r="11" spans="1:6" x14ac:dyDescent="0.25">
      <c r="A11" s="110">
        <v>1</v>
      </c>
      <c r="B11" s="111" t="s">
        <v>184</v>
      </c>
      <c r="C11" s="112"/>
      <c r="D11" s="111"/>
      <c r="E11" s="111"/>
      <c r="F11" s="113"/>
    </row>
    <row r="12" spans="1:6" x14ac:dyDescent="0.25">
      <c r="A12" s="52" t="s">
        <v>10</v>
      </c>
      <c r="B12" s="108" t="s">
        <v>186</v>
      </c>
      <c r="C12" s="54" t="s">
        <v>188</v>
      </c>
      <c r="D12" s="109">
        <v>1</v>
      </c>
      <c r="E12" s="55"/>
      <c r="F12" s="56">
        <f>+D12*E12</f>
        <v>0</v>
      </c>
    </row>
    <row r="13" spans="1:6" x14ac:dyDescent="0.25">
      <c r="A13" s="18" t="s">
        <v>185</v>
      </c>
      <c r="B13" s="24" t="s">
        <v>211</v>
      </c>
      <c r="C13" s="20" t="s">
        <v>188</v>
      </c>
      <c r="D13" s="72">
        <v>1</v>
      </c>
      <c r="E13" s="26"/>
      <c r="F13" s="27">
        <f>+D13*E13</f>
        <v>0</v>
      </c>
    </row>
    <row r="14" spans="1:6" x14ac:dyDescent="0.25">
      <c r="A14" s="114">
        <v>2</v>
      </c>
      <c r="B14" s="115" t="s">
        <v>201</v>
      </c>
      <c r="C14" s="116"/>
      <c r="D14" s="117"/>
      <c r="E14" s="118"/>
      <c r="F14" s="119"/>
    </row>
    <row r="15" spans="1:6" x14ac:dyDescent="0.25">
      <c r="A15" s="52" t="s">
        <v>18</v>
      </c>
      <c r="B15" s="108" t="s">
        <v>242</v>
      </c>
      <c r="C15" s="20" t="s">
        <v>188</v>
      </c>
      <c r="D15" s="71">
        <v>1</v>
      </c>
      <c r="E15" s="81"/>
      <c r="F15" s="36">
        <f>+D15*E15</f>
        <v>0</v>
      </c>
    </row>
    <row r="16" spans="1:6" x14ac:dyDescent="0.25">
      <c r="A16" s="91" t="s">
        <v>24</v>
      </c>
      <c r="B16" s="92" t="s">
        <v>255</v>
      </c>
      <c r="C16" s="25" t="s">
        <v>188</v>
      </c>
      <c r="D16" s="132">
        <v>1</v>
      </c>
      <c r="E16" s="133"/>
      <c r="F16" s="27">
        <f>+D16*E16</f>
        <v>0</v>
      </c>
    </row>
    <row r="17" spans="1:10" x14ac:dyDescent="0.25">
      <c r="A17" s="114">
        <v>3</v>
      </c>
      <c r="B17" s="115" t="s">
        <v>331</v>
      </c>
      <c r="C17" s="116"/>
      <c r="D17" s="117"/>
      <c r="E17" s="118"/>
      <c r="F17" s="119"/>
    </row>
    <row r="18" spans="1:10" ht="25.5" x14ac:dyDescent="0.25">
      <c r="A18" s="52" t="s">
        <v>31</v>
      </c>
      <c r="B18" s="158" t="s">
        <v>335</v>
      </c>
      <c r="C18" s="54" t="s">
        <v>104</v>
      </c>
      <c r="D18" s="109">
        <v>20</v>
      </c>
      <c r="E18" s="55"/>
      <c r="F18" s="56">
        <f>+D18*E18</f>
        <v>0</v>
      </c>
    </row>
    <row r="19" spans="1:10" x14ac:dyDescent="0.25">
      <c r="A19" s="52" t="s">
        <v>35</v>
      </c>
      <c r="B19" s="33" t="s">
        <v>328</v>
      </c>
      <c r="C19" s="54" t="s">
        <v>104</v>
      </c>
      <c r="D19" s="109">
        <v>20</v>
      </c>
      <c r="E19" s="55"/>
      <c r="F19" s="56"/>
    </row>
    <row r="20" spans="1:10" x14ac:dyDescent="0.25">
      <c r="A20" s="32" t="s">
        <v>39</v>
      </c>
      <c r="B20" s="33" t="s">
        <v>272</v>
      </c>
      <c r="C20" s="85" t="s">
        <v>104</v>
      </c>
      <c r="D20" s="109">
        <v>20</v>
      </c>
      <c r="E20" s="34"/>
      <c r="F20" s="35">
        <f t="shared" ref="F20" si="0">+D20*E20</f>
        <v>0</v>
      </c>
    </row>
    <row r="21" spans="1:10" x14ac:dyDescent="0.25">
      <c r="A21" s="114">
        <v>4</v>
      </c>
      <c r="B21" s="115" t="s">
        <v>330</v>
      </c>
      <c r="C21" s="116"/>
      <c r="D21" s="117"/>
      <c r="E21" s="118"/>
      <c r="F21" s="119"/>
    </row>
    <row r="22" spans="1:10" x14ac:dyDescent="0.25">
      <c r="A22" s="32" t="s">
        <v>56</v>
      </c>
      <c r="B22" s="33" t="s">
        <v>332</v>
      </c>
      <c r="C22" s="85" t="s">
        <v>104</v>
      </c>
      <c r="D22" s="87">
        <v>40</v>
      </c>
      <c r="E22" s="34"/>
      <c r="F22" s="35">
        <f t="shared" ref="F22:F25" si="1">+D22*E22</f>
        <v>0</v>
      </c>
      <c r="J22" s="97"/>
    </row>
    <row r="23" spans="1:10" x14ac:dyDescent="0.25">
      <c r="A23" s="32" t="s">
        <v>61</v>
      </c>
      <c r="B23" s="33" t="s">
        <v>333</v>
      </c>
      <c r="C23" s="85" t="s">
        <v>104</v>
      </c>
      <c r="D23" s="87">
        <v>40</v>
      </c>
      <c r="E23" s="34"/>
      <c r="F23" s="35">
        <f t="shared" si="1"/>
        <v>0</v>
      </c>
    </row>
    <row r="24" spans="1:10" x14ac:dyDescent="0.25">
      <c r="A24" s="32" t="s">
        <v>67</v>
      </c>
      <c r="B24" s="33" t="s">
        <v>328</v>
      </c>
      <c r="C24" s="85" t="s">
        <v>104</v>
      </c>
      <c r="D24" s="87">
        <v>40</v>
      </c>
      <c r="E24" s="34"/>
      <c r="F24" s="35"/>
    </row>
    <row r="25" spans="1:10" x14ac:dyDescent="0.25">
      <c r="A25" s="18" t="s">
        <v>257</v>
      </c>
      <c r="B25" s="33" t="s">
        <v>329</v>
      </c>
      <c r="C25" s="20" t="s">
        <v>188</v>
      </c>
      <c r="D25" s="76">
        <v>1</v>
      </c>
      <c r="E25" s="21"/>
      <c r="F25" s="35">
        <f t="shared" si="1"/>
        <v>0</v>
      </c>
      <c r="J25" s="97"/>
    </row>
    <row r="26" spans="1:10" x14ac:dyDescent="0.25">
      <c r="A26" s="114">
        <v>5</v>
      </c>
      <c r="B26" s="115" t="s">
        <v>287</v>
      </c>
      <c r="C26" s="116"/>
      <c r="D26" s="117"/>
      <c r="E26" s="118"/>
      <c r="F26" s="119"/>
    </row>
    <row r="27" spans="1:10" x14ac:dyDescent="0.25">
      <c r="A27" s="32" t="s">
        <v>72</v>
      </c>
      <c r="B27" s="134" t="s">
        <v>288</v>
      </c>
      <c r="C27" s="25" t="s">
        <v>229</v>
      </c>
      <c r="D27" s="132">
        <v>3</v>
      </c>
      <c r="E27" s="133"/>
      <c r="F27" s="27">
        <f>+D27*E27</f>
        <v>0</v>
      </c>
    </row>
    <row r="28" spans="1:10" x14ac:dyDescent="0.25">
      <c r="A28" s="98">
        <v>6</v>
      </c>
      <c r="B28" s="115" t="s">
        <v>289</v>
      </c>
      <c r="C28" s="116"/>
      <c r="D28" s="117"/>
      <c r="E28" s="118"/>
      <c r="F28" s="119"/>
    </row>
    <row r="29" spans="1:10" x14ac:dyDescent="0.25">
      <c r="A29" s="18" t="s">
        <v>97</v>
      </c>
      <c r="B29" s="134" t="s">
        <v>300</v>
      </c>
      <c r="C29" s="25" t="s">
        <v>229</v>
      </c>
      <c r="D29" s="132">
        <v>1</v>
      </c>
      <c r="E29" s="133"/>
      <c r="F29" s="27">
        <f>+D29*E29</f>
        <v>0</v>
      </c>
    </row>
    <row r="30" spans="1:10" x14ac:dyDescent="0.25">
      <c r="A30" s="98">
        <v>7</v>
      </c>
      <c r="B30" s="115" t="s">
        <v>290</v>
      </c>
      <c r="C30" s="116"/>
      <c r="D30" s="117"/>
      <c r="E30" s="118"/>
      <c r="F30" s="119"/>
    </row>
    <row r="31" spans="1:10" ht="25.5" x14ac:dyDescent="0.25">
      <c r="A31" s="18" t="s">
        <v>99</v>
      </c>
      <c r="B31" s="158" t="s">
        <v>304</v>
      </c>
      <c r="C31" s="85" t="s">
        <v>229</v>
      </c>
      <c r="D31" s="87">
        <v>2</v>
      </c>
      <c r="E31" s="34"/>
      <c r="F31" s="35">
        <f t="shared" ref="F31" si="2">+D31*E31</f>
        <v>0</v>
      </c>
      <c r="J31" s="97"/>
    </row>
    <row r="32" spans="1:10" x14ac:dyDescent="0.25">
      <c r="A32" s="98">
        <v>8</v>
      </c>
      <c r="B32" s="115" t="s">
        <v>302</v>
      </c>
      <c r="C32" s="116"/>
      <c r="D32" s="117"/>
      <c r="E32" s="118"/>
      <c r="F32" s="119"/>
      <c r="J32" s="97"/>
    </row>
    <row r="33" spans="1:11" x14ac:dyDescent="0.25">
      <c r="A33" s="18" t="s">
        <v>102</v>
      </c>
      <c r="B33" s="33" t="s">
        <v>303</v>
      </c>
      <c r="C33" s="85" t="s">
        <v>187</v>
      </c>
      <c r="D33" s="87">
        <v>20</v>
      </c>
      <c r="E33" s="34"/>
      <c r="F33" s="35">
        <f t="shared" ref="F33" si="3">+D33*E33</f>
        <v>0</v>
      </c>
      <c r="J33" s="97"/>
    </row>
    <row r="34" spans="1:11" x14ac:dyDescent="0.25">
      <c r="A34" s="18" t="s">
        <v>339</v>
      </c>
      <c r="B34" s="19" t="s">
        <v>282</v>
      </c>
      <c r="C34" s="85" t="s">
        <v>229</v>
      </c>
      <c r="D34" s="75">
        <v>1</v>
      </c>
      <c r="E34" s="86"/>
      <c r="F34" s="36">
        <v>0</v>
      </c>
    </row>
    <row r="35" spans="1:11" x14ac:dyDescent="0.25">
      <c r="A35" s="98">
        <v>9</v>
      </c>
      <c r="B35" s="111" t="s">
        <v>291</v>
      </c>
      <c r="C35" s="116"/>
      <c r="D35" s="117"/>
      <c r="E35" s="118"/>
      <c r="F35" s="119"/>
    </row>
    <row r="36" spans="1:11" x14ac:dyDescent="0.25">
      <c r="A36" s="18" t="s">
        <v>106</v>
      </c>
      <c r="B36" s="33" t="s">
        <v>292</v>
      </c>
      <c r="C36" s="85" t="s">
        <v>104</v>
      </c>
      <c r="D36" s="87">
        <v>68</v>
      </c>
      <c r="E36" s="34"/>
      <c r="F36" s="35">
        <f t="shared" ref="F36" si="4">+D36*E36</f>
        <v>0</v>
      </c>
      <c r="J36" s="97"/>
    </row>
    <row r="37" spans="1:11" x14ac:dyDescent="0.25">
      <c r="A37" s="98">
        <v>10</v>
      </c>
      <c r="B37" s="99" t="s">
        <v>293</v>
      </c>
      <c r="C37" s="100"/>
      <c r="D37" s="101"/>
      <c r="E37" s="102"/>
      <c r="F37" s="103"/>
    </row>
    <row r="38" spans="1:11" x14ac:dyDescent="0.25">
      <c r="A38" s="18" t="s">
        <v>114</v>
      </c>
      <c r="B38" s="19" t="s">
        <v>294</v>
      </c>
      <c r="C38" s="20" t="s">
        <v>188</v>
      </c>
      <c r="D38" s="76">
        <v>1</v>
      </c>
      <c r="E38" s="43"/>
      <c r="F38" s="36">
        <f>+E38*D38</f>
        <v>0</v>
      </c>
    </row>
    <row r="39" spans="1:11" x14ac:dyDescent="0.25">
      <c r="A39" s="98">
        <v>11</v>
      </c>
      <c r="B39" s="99" t="s">
        <v>316</v>
      </c>
      <c r="C39" s="100"/>
      <c r="D39" s="101"/>
      <c r="E39" s="102"/>
      <c r="F39" s="103"/>
    </row>
    <row r="40" spans="1:11" x14ac:dyDescent="0.25">
      <c r="A40" s="18" t="s">
        <v>126</v>
      </c>
      <c r="B40" s="19" t="s">
        <v>317</v>
      </c>
      <c r="C40" s="85" t="s">
        <v>229</v>
      </c>
      <c r="D40" s="75">
        <v>3</v>
      </c>
      <c r="E40" s="86"/>
      <c r="F40" s="36">
        <v>0</v>
      </c>
    </row>
    <row r="41" spans="1:11" x14ac:dyDescent="0.25">
      <c r="A41" s="98">
        <v>12</v>
      </c>
      <c r="B41" s="99" t="s">
        <v>295</v>
      </c>
      <c r="C41" s="100"/>
      <c r="D41" s="101"/>
      <c r="E41" s="102"/>
      <c r="F41" s="103"/>
    </row>
    <row r="42" spans="1:11" x14ac:dyDescent="0.25">
      <c r="A42" s="18" t="s">
        <v>143</v>
      </c>
      <c r="B42" s="19" t="s">
        <v>296</v>
      </c>
      <c r="C42" s="85" t="s">
        <v>229</v>
      </c>
      <c r="D42" s="75">
        <v>4</v>
      </c>
      <c r="E42" s="86"/>
      <c r="F42" s="36">
        <v>0</v>
      </c>
    </row>
    <row r="43" spans="1:11" x14ac:dyDescent="0.25">
      <c r="A43" s="98">
        <v>13</v>
      </c>
      <c r="B43" s="99" t="s">
        <v>297</v>
      </c>
      <c r="C43" s="100"/>
      <c r="D43" s="101"/>
      <c r="E43" s="102"/>
      <c r="F43" s="103"/>
    </row>
    <row r="44" spans="1:11" x14ac:dyDescent="0.25">
      <c r="A44" s="18" t="s">
        <v>153</v>
      </c>
      <c r="B44" s="19" t="s">
        <v>298</v>
      </c>
      <c r="C44" s="85" t="s">
        <v>188</v>
      </c>
      <c r="D44" s="75">
        <v>1</v>
      </c>
      <c r="E44" s="86"/>
      <c r="F44" s="36">
        <v>0</v>
      </c>
    </row>
    <row r="45" spans="1:11" x14ac:dyDescent="0.25">
      <c r="A45" s="66"/>
      <c r="B45" s="67" t="s">
        <v>180</v>
      </c>
      <c r="C45" s="68"/>
      <c r="D45" s="69"/>
      <c r="E45" s="69"/>
      <c r="F45" s="70">
        <f>SUM(F26:F38)</f>
        <v>0</v>
      </c>
      <c r="K45" s="70"/>
    </row>
    <row r="46" spans="1:11" x14ac:dyDescent="0.25">
      <c r="A46" s="66"/>
      <c r="B46" s="67" t="s">
        <v>181</v>
      </c>
      <c r="C46" s="68"/>
      <c r="D46" s="69"/>
      <c r="E46" s="69"/>
      <c r="F46" s="70">
        <f>0.21*F45</f>
        <v>0</v>
      </c>
    </row>
    <row r="47" spans="1:11" x14ac:dyDescent="0.25">
      <c r="A47" s="66"/>
      <c r="B47" s="67" t="s">
        <v>182</v>
      </c>
      <c r="C47" s="68"/>
      <c r="D47" s="69"/>
      <c r="E47" s="69"/>
      <c r="F47" s="70">
        <f>+F45+F46</f>
        <v>0</v>
      </c>
    </row>
  </sheetData>
  <mergeCells count="1">
    <mergeCell ref="A8:F8"/>
  </mergeCells>
  <printOptions horizontalCentered="1"/>
  <pageMargins left="0.9055118110236221" right="0.51181102362204722" top="0.94488188976377963" bottom="0.74803149606299213" header="0.31496062992125984" footer="0.31496062992125984"/>
  <pageSetup paperSize="9" scale="67" fitToHeight="2" orientation="portrait" r:id="rId1"/>
  <headerFooter>
    <oddHeader>&amp;R&amp;G</oddHeader>
  </headerFooter>
  <legacyDrawingHF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2:K38"/>
  <sheetViews>
    <sheetView showGridLines="0" view="pageBreakPreview" topLeftCell="A12" zoomScale="115" zoomScaleSheetLayoutView="115" workbookViewId="0">
      <selection activeCell="B3" sqref="A3:F25"/>
    </sheetView>
  </sheetViews>
  <sheetFormatPr baseColWidth="10" defaultRowHeight="15" x14ac:dyDescent="0.25"/>
  <cols>
    <col min="1" max="1" width="11.42578125" customWidth="1"/>
    <col min="2" max="2" width="79.5703125" customWidth="1"/>
    <col min="3" max="3" width="7.7109375" customWidth="1"/>
    <col min="4" max="4" width="9.28515625" customWidth="1"/>
    <col min="5" max="6" width="10.42578125" customWidth="1"/>
    <col min="7" max="7" width="12.7109375" bestFit="1" customWidth="1"/>
    <col min="11" max="11" width="13" bestFit="1" customWidth="1"/>
  </cols>
  <sheetData>
    <row r="2" spans="1:6" ht="18" customHeight="1" x14ac:dyDescent="0.25"/>
    <row r="4" spans="1:6" ht="18" x14ac:dyDescent="0.25">
      <c r="A4" s="135" t="s">
        <v>183</v>
      </c>
      <c r="B4" s="153" t="e">
        <f>+#REF!</f>
        <v>#REF!</v>
      </c>
      <c r="C4" s="3"/>
      <c r="D4" s="3"/>
      <c r="E4" s="2"/>
      <c r="F4" s="2"/>
    </row>
    <row r="5" spans="1:6" ht="18" x14ac:dyDescent="0.25">
      <c r="A5" s="104"/>
      <c r="B5" s="104" t="s">
        <v>315</v>
      </c>
      <c r="C5" s="3"/>
      <c r="D5" s="3"/>
      <c r="E5" s="2"/>
      <c r="F5" s="2"/>
    </row>
    <row r="6" spans="1:6" ht="18" x14ac:dyDescent="0.25">
      <c r="A6" s="1" t="s">
        <v>225</v>
      </c>
      <c r="B6" s="104" t="s">
        <v>286</v>
      </c>
      <c r="C6" s="3"/>
      <c r="D6" s="3"/>
      <c r="E6" s="2"/>
      <c r="F6" s="2"/>
    </row>
    <row r="7" spans="1:6" ht="18" x14ac:dyDescent="0.25">
      <c r="A7" s="2"/>
      <c r="B7" s="104" t="s">
        <v>270</v>
      </c>
      <c r="C7" s="3"/>
      <c r="D7" s="3"/>
      <c r="E7" s="2"/>
      <c r="F7" s="2"/>
    </row>
    <row r="8" spans="1:6" ht="20.25" x14ac:dyDescent="0.25">
      <c r="A8" s="258" t="s">
        <v>2</v>
      </c>
      <c r="B8" s="258"/>
      <c r="C8" s="258"/>
      <c r="D8" s="258"/>
      <c r="E8" s="258"/>
      <c r="F8" s="258"/>
    </row>
    <row r="9" spans="1:6" x14ac:dyDescent="0.25">
      <c r="A9" s="2"/>
      <c r="B9" s="2"/>
      <c r="C9" s="3"/>
      <c r="D9" s="3"/>
      <c r="E9" s="2"/>
      <c r="F9" s="2"/>
    </row>
    <row r="10" spans="1:6" ht="25.5" x14ac:dyDescent="0.25">
      <c r="A10" s="4" t="s">
        <v>3</v>
      </c>
      <c r="B10" s="5" t="s">
        <v>4</v>
      </c>
      <c r="C10" s="6" t="s">
        <v>5</v>
      </c>
      <c r="D10" s="7" t="s">
        <v>7</v>
      </c>
      <c r="E10" s="7" t="s">
        <v>6</v>
      </c>
      <c r="F10" s="7" t="s">
        <v>8</v>
      </c>
    </row>
    <row r="11" spans="1:6" x14ac:dyDescent="0.25">
      <c r="A11" s="110">
        <v>1</v>
      </c>
      <c r="B11" s="111" t="s">
        <v>184</v>
      </c>
      <c r="C11" s="112"/>
      <c r="D11" s="111"/>
      <c r="E11" s="111"/>
      <c r="F11" s="113"/>
    </row>
    <row r="12" spans="1:6" x14ac:dyDescent="0.25">
      <c r="A12" s="52" t="s">
        <v>10</v>
      </c>
      <c r="B12" s="108" t="s">
        <v>186</v>
      </c>
      <c r="C12" s="54" t="s">
        <v>188</v>
      </c>
      <c r="D12" s="109">
        <v>1</v>
      </c>
      <c r="E12" s="55"/>
      <c r="F12" s="56">
        <f>+D12*E12</f>
        <v>0</v>
      </c>
    </row>
    <row r="13" spans="1:6" x14ac:dyDescent="0.25">
      <c r="A13" s="18" t="s">
        <v>185</v>
      </c>
      <c r="B13" s="24" t="s">
        <v>211</v>
      </c>
      <c r="C13" s="20" t="s">
        <v>188</v>
      </c>
      <c r="D13" s="72">
        <v>1</v>
      </c>
      <c r="E13" s="26"/>
      <c r="F13" s="27">
        <f>+D13*E13</f>
        <v>0</v>
      </c>
    </row>
    <row r="14" spans="1:6" x14ac:dyDescent="0.25">
      <c r="A14" s="114">
        <v>2</v>
      </c>
      <c r="B14" s="115" t="s">
        <v>201</v>
      </c>
      <c r="C14" s="116"/>
      <c r="D14" s="117"/>
      <c r="E14" s="118"/>
      <c r="F14" s="119"/>
    </row>
    <row r="15" spans="1:6" x14ac:dyDescent="0.25">
      <c r="A15" s="52" t="s">
        <v>18</v>
      </c>
      <c r="B15" s="108" t="s">
        <v>242</v>
      </c>
      <c r="C15" s="20" t="s">
        <v>188</v>
      </c>
      <c r="D15" s="71">
        <v>1</v>
      </c>
      <c r="E15" s="81"/>
      <c r="F15" s="36">
        <f>+D15*E15</f>
        <v>0</v>
      </c>
    </row>
    <row r="16" spans="1:6" x14ac:dyDescent="0.25">
      <c r="A16" s="91" t="s">
        <v>24</v>
      </c>
      <c r="B16" s="92" t="s">
        <v>255</v>
      </c>
      <c r="C16" s="25" t="s">
        <v>188</v>
      </c>
      <c r="D16" s="132">
        <v>1</v>
      </c>
      <c r="E16" s="133"/>
      <c r="F16" s="27">
        <f>+D16*E16</f>
        <v>0</v>
      </c>
    </row>
    <row r="17" spans="1:10" x14ac:dyDescent="0.25">
      <c r="A17" s="98">
        <v>3</v>
      </c>
      <c r="B17" s="99" t="s">
        <v>297</v>
      </c>
      <c r="C17" s="100"/>
      <c r="D17" s="101"/>
      <c r="E17" s="102"/>
      <c r="F17" s="103"/>
    </row>
    <row r="18" spans="1:10" x14ac:dyDescent="0.25">
      <c r="A18" s="18" t="s">
        <v>31</v>
      </c>
      <c r="B18" s="19" t="s">
        <v>298</v>
      </c>
      <c r="C18" s="85" t="s">
        <v>188</v>
      </c>
      <c r="D18" s="75">
        <v>1</v>
      </c>
      <c r="E18" s="86"/>
      <c r="F18" s="36">
        <v>0</v>
      </c>
    </row>
    <row r="19" spans="1:10" x14ac:dyDescent="0.25">
      <c r="A19" s="114">
        <v>4</v>
      </c>
      <c r="B19" s="115" t="s">
        <v>334</v>
      </c>
      <c r="C19" s="116"/>
      <c r="D19" s="117"/>
      <c r="E19" s="118"/>
      <c r="F19" s="119"/>
    </row>
    <row r="20" spans="1:10" x14ac:dyDescent="0.25">
      <c r="A20" s="32" t="s">
        <v>56</v>
      </c>
      <c r="B20" s="33" t="s">
        <v>207</v>
      </c>
      <c r="C20" s="85" t="s">
        <v>104</v>
      </c>
      <c r="D20" s="87">
        <v>60</v>
      </c>
      <c r="E20" s="34"/>
      <c r="F20" s="35">
        <f t="shared" ref="F20:F24" si="0">+D20*E20</f>
        <v>0</v>
      </c>
      <c r="J20" s="97"/>
    </row>
    <row r="21" spans="1:10" x14ac:dyDescent="0.25">
      <c r="A21" s="32" t="s">
        <v>61</v>
      </c>
      <c r="B21" s="33" t="s">
        <v>333</v>
      </c>
      <c r="C21" s="85" t="s">
        <v>104</v>
      </c>
      <c r="D21" s="75">
        <v>60</v>
      </c>
      <c r="E21" s="34"/>
      <c r="F21" s="35">
        <f t="shared" si="0"/>
        <v>0</v>
      </c>
    </row>
    <row r="22" spans="1:10" x14ac:dyDescent="0.25">
      <c r="A22" s="18" t="s">
        <v>67</v>
      </c>
      <c r="B22" s="33" t="s">
        <v>213</v>
      </c>
      <c r="C22" s="20" t="s">
        <v>188</v>
      </c>
      <c r="D22" s="76">
        <v>1</v>
      </c>
      <c r="E22" s="21"/>
      <c r="F22" s="35">
        <f t="shared" si="0"/>
        <v>0</v>
      </c>
      <c r="J22" s="97"/>
    </row>
    <row r="23" spans="1:10" x14ac:dyDescent="0.25">
      <c r="A23" s="18" t="s">
        <v>257</v>
      </c>
      <c r="B23" s="33" t="s">
        <v>256</v>
      </c>
      <c r="C23" s="20" t="s">
        <v>104</v>
      </c>
      <c r="D23" s="76">
        <v>70</v>
      </c>
      <c r="E23" s="21"/>
      <c r="F23" s="35">
        <f t="shared" si="0"/>
        <v>0</v>
      </c>
      <c r="J23" s="97"/>
    </row>
    <row r="24" spans="1:10" x14ac:dyDescent="0.25">
      <c r="A24" s="18" t="s">
        <v>280</v>
      </c>
      <c r="B24" s="33" t="s">
        <v>327</v>
      </c>
      <c r="C24" s="20" t="s">
        <v>188</v>
      </c>
      <c r="D24" s="76">
        <v>1</v>
      </c>
      <c r="E24" s="21"/>
      <c r="F24" s="35">
        <f t="shared" si="0"/>
        <v>0</v>
      </c>
      <c r="J24" s="97"/>
    </row>
    <row r="25" spans="1:10" x14ac:dyDescent="0.25">
      <c r="A25" s="114">
        <v>5</v>
      </c>
      <c r="B25" s="111" t="s">
        <v>230</v>
      </c>
      <c r="C25" s="116"/>
      <c r="D25" s="117"/>
      <c r="E25" s="118"/>
      <c r="F25" s="119"/>
    </row>
    <row r="26" spans="1:10" x14ac:dyDescent="0.25">
      <c r="A26" s="32" t="s">
        <v>72</v>
      </c>
      <c r="B26" s="33" t="s">
        <v>336</v>
      </c>
      <c r="C26" s="85" t="s">
        <v>229</v>
      </c>
      <c r="D26" s="87">
        <v>3</v>
      </c>
      <c r="E26" s="34"/>
      <c r="F26" s="35">
        <f t="shared" ref="F26:F28" si="1">+D26*E26</f>
        <v>0</v>
      </c>
      <c r="J26" s="97"/>
    </row>
    <row r="27" spans="1:10" x14ac:dyDescent="0.25">
      <c r="A27" s="32" t="s">
        <v>80</v>
      </c>
      <c r="B27" s="33" t="s">
        <v>284</v>
      </c>
      <c r="C27" s="85" t="s">
        <v>229</v>
      </c>
      <c r="D27" s="88">
        <v>1</v>
      </c>
      <c r="E27" s="34"/>
      <c r="F27" s="35">
        <f t="shared" si="1"/>
        <v>0</v>
      </c>
      <c r="G27" s="89"/>
    </row>
    <row r="28" spans="1:10" x14ac:dyDescent="0.25">
      <c r="A28" s="32" t="s">
        <v>86</v>
      </c>
      <c r="B28" s="33" t="s">
        <v>216</v>
      </c>
      <c r="C28" s="85" t="s">
        <v>188</v>
      </c>
      <c r="D28" s="88">
        <v>1</v>
      </c>
      <c r="E28" s="34"/>
      <c r="F28" s="35">
        <f t="shared" si="1"/>
        <v>0</v>
      </c>
      <c r="G28" s="89"/>
    </row>
    <row r="29" spans="1:10" x14ac:dyDescent="0.25">
      <c r="A29" s="98">
        <v>6</v>
      </c>
      <c r="B29" s="99" t="s">
        <v>190</v>
      </c>
      <c r="C29" s="100"/>
      <c r="D29" s="101"/>
      <c r="E29" s="102"/>
      <c r="F29" s="103"/>
    </row>
    <row r="30" spans="1:10" x14ac:dyDescent="0.25">
      <c r="A30" s="18" t="s">
        <v>97</v>
      </c>
      <c r="B30" s="19" t="s">
        <v>218</v>
      </c>
      <c r="C30" s="20" t="s">
        <v>187</v>
      </c>
      <c r="D30" s="76">
        <f>10*1.5</f>
        <v>15</v>
      </c>
      <c r="E30" s="43"/>
      <c r="F30" s="36">
        <f>+E30*D30</f>
        <v>0</v>
      </c>
    </row>
    <row r="31" spans="1:10" x14ac:dyDescent="0.25">
      <c r="A31" s="18" t="s">
        <v>195</v>
      </c>
      <c r="B31" s="19" t="s">
        <v>227</v>
      </c>
      <c r="C31" s="85" t="s">
        <v>229</v>
      </c>
      <c r="D31" s="75">
        <v>1</v>
      </c>
      <c r="E31" s="86"/>
      <c r="F31" s="36">
        <f t="shared" ref="F31:F33" si="2">+E31*D31</f>
        <v>0</v>
      </c>
    </row>
    <row r="32" spans="1:10" x14ac:dyDescent="0.25">
      <c r="A32" s="18" t="s">
        <v>196</v>
      </c>
      <c r="B32" s="19" t="s">
        <v>282</v>
      </c>
      <c r="C32" s="85" t="s">
        <v>229</v>
      </c>
      <c r="D32" s="75">
        <v>1</v>
      </c>
      <c r="E32" s="86"/>
      <c r="F32" s="36">
        <v>0</v>
      </c>
    </row>
    <row r="33" spans="1:11" x14ac:dyDescent="0.25">
      <c r="A33" s="23" t="s">
        <v>197</v>
      </c>
      <c r="B33" s="19" t="s">
        <v>219</v>
      </c>
      <c r="C33" s="85" t="s">
        <v>188</v>
      </c>
      <c r="D33" s="75">
        <v>1</v>
      </c>
      <c r="E33" s="86"/>
      <c r="F33" s="36">
        <f t="shared" si="2"/>
        <v>0</v>
      </c>
    </row>
    <row r="34" spans="1:11" x14ac:dyDescent="0.25">
      <c r="A34" s="98">
        <v>7</v>
      </c>
      <c r="B34" s="99" t="s">
        <v>192</v>
      </c>
      <c r="C34" s="100"/>
      <c r="D34" s="101"/>
      <c r="E34" s="102"/>
      <c r="F34" s="103"/>
    </row>
    <row r="35" spans="1:11" x14ac:dyDescent="0.25">
      <c r="A35" s="18" t="s">
        <v>99</v>
      </c>
      <c r="B35" s="33" t="s">
        <v>337</v>
      </c>
      <c r="C35" s="85" t="s">
        <v>229</v>
      </c>
      <c r="D35" s="75">
        <v>1</v>
      </c>
      <c r="E35" s="86"/>
      <c r="F35" s="36">
        <v>0</v>
      </c>
    </row>
    <row r="36" spans="1:11" x14ac:dyDescent="0.25">
      <c r="A36" s="66"/>
      <c r="B36" s="67" t="s">
        <v>180</v>
      </c>
      <c r="C36" s="68"/>
      <c r="D36" s="69"/>
      <c r="E36" s="69"/>
      <c r="F36" s="70">
        <v>0</v>
      </c>
      <c r="K36" s="70"/>
    </row>
    <row r="37" spans="1:11" x14ac:dyDescent="0.25">
      <c r="A37" s="66"/>
      <c r="B37" s="67" t="s">
        <v>181</v>
      </c>
      <c r="C37" s="68"/>
      <c r="D37" s="69"/>
      <c r="E37" s="69"/>
      <c r="F37" s="70">
        <v>0</v>
      </c>
    </row>
    <row r="38" spans="1:11" x14ac:dyDescent="0.25">
      <c r="A38" s="66"/>
      <c r="B38" s="67" t="s">
        <v>182</v>
      </c>
      <c r="C38" s="68"/>
      <c r="D38" s="69"/>
      <c r="E38" s="69"/>
      <c r="F38" s="70">
        <f>+F36+F37</f>
        <v>0</v>
      </c>
    </row>
  </sheetData>
  <mergeCells count="1">
    <mergeCell ref="A8:F8"/>
  </mergeCells>
  <printOptions horizontalCentered="1"/>
  <pageMargins left="0.9055118110236221" right="0.51181102362204722" top="0.94488188976377963" bottom="0.74803149606299213" header="0.31496062992125984" footer="0.31496062992125984"/>
  <pageSetup paperSize="9" scale="67" fitToHeight="2" orientation="portrait" r:id="rId1"/>
  <headerFooter>
    <oddHeader>&amp;R&amp;G</oddHeader>
  </headerFooter>
  <legacyDrawingHF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2:K47"/>
  <sheetViews>
    <sheetView showGridLines="0" view="pageBreakPreview" topLeftCell="A24" zoomScale="115" zoomScaleSheetLayoutView="115" workbookViewId="0">
      <selection activeCell="B3" sqref="A3:F25"/>
    </sheetView>
  </sheetViews>
  <sheetFormatPr baseColWidth="10" defaultRowHeight="15" x14ac:dyDescent="0.25"/>
  <cols>
    <col min="1" max="1" width="11.42578125" customWidth="1"/>
    <col min="2" max="2" width="79.5703125" customWidth="1"/>
    <col min="3" max="3" width="7.7109375" customWidth="1"/>
    <col min="4" max="4" width="9.28515625" customWidth="1"/>
    <col min="5" max="6" width="10.42578125" customWidth="1"/>
    <col min="7" max="7" width="12.7109375" bestFit="1" customWidth="1"/>
    <col min="11" max="11" width="13" bestFit="1" customWidth="1"/>
  </cols>
  <sheetData>
    <row r="2" spans="1:6" ht="18" customHeight="1" x14ac:dyDescent="0.25"/>
    <row r="4" spans="1:6" ht="18" x14ac:dyDescent="0.25">
      <c r="A4" s="135" t="s">
        <v>183</v>
      </c>
      <c r="B4" s="153" t="e">
        <f>+#REF!</f>
        <v>#REF!</v>
      </c>
      <c r="C4" s="3"/>
      <c r="D4" s="3"/>
      <c r="E4" s="2"/>
      <c r="F4" s="2"/>
    </row>
    <row r="5" spans="1:6" ht="18" x14ac:dyDescent="0.25">
      <c r="A5" s="104"/>
      <c r="B5" s="104" t="s">
        <v>318</v>
      </c>
      <c r="C5" s="3"/>
      <c r="D5" s="3"/>
      <c r="E5" s="2"/>
      <c r="F5" s="2"/>
    </row>
    <row r="6" spans="1:6" ht="18" x14ac:dyDescent="0.25">
      <c r="A6" s="1" t="s">
        <v>225</v>
      </c>
      <c r="B6" s="104" t="s">
        <v>286</v>
      </c>
      <c r="C6" s="3"/>
      <c r="D6" s="3"/>
      <c r="E6" s="2"/>
      <c r="F6" s="2"/>
    </row>
    <row r="7" spans="1:6" ht="18" x14ac:dyDescent="0.25">
      <c r="A7" s="2"/>
      <c r="B7" s="104" t="s">
        <v>270</v>
      </c>
      <c r="C7" s="3"/>
      <c r="D7" s="3"/>
      <c r="E7" s="2"/>
      <c r="F7" s="2"/>
    </row>
    <row r="8" spans="1:6" ht="20.25" x14ac:dyDescent="0.25">
      <c r="A8" s="258" t="s">
        <v>2</v>
      </c>
      <c r="B8" s="258"/>
      <c r="C8" s="258"/>
      <c r="D8" s="258"/>
      <c r="E8" s="258"/>
      <c r="F8" s="258"/>
    </row>
    <row r="9" spans="1:6" x14ac:dyDescent="0.25">
      <c r="A9" s="2"/>
      <c r="B9" s="2"/>
      <c r="C9" s="3"/>
      <c r="D9" s="3"/>
      <c r="E9" s="2"/>
      <c r="F9" s="2"/>
    </row>
    <row r="10" spans="1:6" ht="25.5" x14ac:dyDescent="0.25">
      <c r="A10" s="4" t="s">
        <v>3</v>
      </c>
      <c r="B10" s="5" t="s">
        <v>4</v>
      </c>
      <c r="C10" s="6" t="s">
        <v>5</v>
      </c>
      <c r="D10" s="7" t="s">
        <v>7</v>
      </c>
      <c r="E10" s="7" t="s">
        <v>6</v>
      </c>
      <c r="F10" s="7" t="s">
        <v>8</v>
      </c>
    </row>
    <row r="11" spans="1:6" x14ac:dyDescent="0.25">
      <c r="A11" s="110">
        <v>1</v>
      </c>
      <c r="B11" s="111" t="s">
        <v>184</v>
      </c>
      <c r="C11" s="112"/>
      <c r="D11" s="111"/>
      <c r="E11" s="111"/>
      <c r="F11" s="113"/>
    </row>
    <row r="12" spans="1:6" x14ac:dyDescent="0.25">
      <c r="A12" s="52" t="s">
        <v>10</v>
      </c>
      <c r="B12" s="108" t="s">
        <v>186</v>
      </c>
      <c r="C12" s="54" t="s">
        <v>188</v>
      </c>
      <c r="D12" s="109">
        <v>1</v>
      </c>
      <c r="E12" s="55"/>
      <c r="F12" s="56">
        <f>+D12*E12</f>
        <v>0</v>
      </c>
    </row>
    <row r="13" spans="1:6" x14ac:dyDescent="0.25">
      <c r="A13" s="18" t="s">
        <v>185</v>
      </c>
      <c r="B13" s="24" t="s">
        <v>211</v>
      </c>
      <c r="C13" s="20" t="s">
        <v>188</v>
      </c>
      <c r="D13" s="72">
        <v>1</v>
      </c>
      <c r="E13" s="26"/>
      <c r="F13" s="27">
        <f>+D13*E13</f>
        <v>0</v>
      </c>
    </row>
    <row r="14" spans="1:6" x14ac:dyDescent="0.25">
      <c r="A14" s="114">
        <v>2</v>
      </c>
      <c r="B14" s="115" t="s">
        <v>201</v>
      </c>
      <c r="C14" s="116"/>
      <c r="D14" s="117"/>
      <c r="E14" s="118"/>
      <c r="F14" s="119"/>
    </row>
    <row r="15" spans="1:6" x14ac:dyDescent="0.25">
      <c r="A15" s="52" t="s">
        <v>18</v>
      </c>
      <c r="B15" s="108" t="s">
        <v>242</v>
      </c>
      <c r="C15" s="20" t="s">
        <v>188</v>
      </c>
      <c r="D15" s="71">
        <v>1</v>
      </c>
      <c r="E15" s="81"/>
      <c r="F15" s="36">
        <f>+D15*E15</f>
        <v>0</v>
      </c>
    </row>
    <row r="16" spans="1:6" x14ac:dyDescent="0.25">
      <c r="A16" s="91" t="s">
        <v>24</v>
      </c>
      <c r="B16" s="92" t="s">
        <v>255</v>
      </c>
      <c r="C16" s="25" t="s">
        <v>188</v>
      </c>
      <c r="D16" s="132">
        <v>1</v>
      </c>
      <c r="E16" s="133"/>
      <c r="F16" s="27">
        <f>+D16*E16</f>
        <v>0</v>
      </c>
    </row>
    <row r="17" spans="1:10" x14ac:dyDescent="0.25">
      <c r="A17" s="114">
        <v>3</v>
      </c>
      <c r="B17" s="115" t="s">
        <v>331</v>
      </c>
      <c r="C17" s="116"/>
      <c r="D17" s="117"/>
      <c r="E17" s="118"/>
      <c r="F17" s="119"/>
    </row>
    <row r="18" spans="1:10" ht="25.5" x14ac:dyDescent="0.25">
      <c r="A18" s="52" t="s">
        <v>31</v>
      </c>
      <c r="B18" s="158" t="s">
        <v>335</v>
      </c>
      <c r="C18" s="54" t="s">
        <v>104</v>
      </c>
      <c r="D18" s="109">
        <v>10</v>
      </c>
      <c r="E18" s="55"/>
      <c r="F18" s="56">
        <f>+D18*E18</f>
        <v>0</v>
      </c>
    </row>
    <row r="19" spans="1:10" x14ac:dyDescent="0.25">
      <c r="A19" s="52" t="s">
        <v>35</v>
      </c>
      <c r="B19" s="33" t="s">
        <v>328</v>
      </c>
      <c r="C19" s="54" t="s">
        <v>104</v>
      </c>
      <c r="D19" s="109">
        <v>10</v>
      </c>
      <c r="E19" s="55"/>
      <c r="F19" s="56"/>
    </row>
    <row r="20" spans="1:10" x14ac:dyDescent="0.25">
      <c r="A20" s="32" t="s">
        <v>39</v>
      </c>
      <c r="B20" s="33" t="s">
        <v>272</v>
      </c>
      <c r="C20" s="85" t="s">
        <v>104</v>
      </c>
      <c r="D20" s="109">
        <v>10</v>
      </c>
      <c r="E20" s="34"/>
      <c r="F20" s="35">
        <f t="shared" ref="F20" si="0">+D20*E20</f>
        <v>0</v>
      </c>
    </row>
    <row r="21" spans="1:10" x14ac:dyDescent="0.25">
      <c r="A21" s="114">
        <v>4</v>
      </c>
      <c r="B21" s="115" t="s">
        <v>330</v>
      </c>
      <c r="C21" s="116"/>
      <c r="D21" s="117"/>
      <c r="E21" s="118"/>
      <c r="F21" s="119"/>
    </row>
    <row r="22" spans="1:10" x14ac:dyDescent="0.25">
      <c r="A22" s="32" t="s">
        <v>56</v>
      </c>
      <c r="B22" s="33" t="s">
        <v>332</v>
      </c>
      <c r="C22" s="85" t="s">
        <v>104</v>
      </c>
      <c r="D22" s="87">
        <v>50</v>
      </c>
      <c r="E22" s="34"/>
      <c r="F22" s="35">
        <f t="shared" ref="F22:F25" si="1">+D22*E22</f>
        <v>0</v>
      </c>
      <c r="J22" s="97"/>
    </row>
    <row r="23" spans="1:10" x14ac:dyDescent="0.25">
      <c r="A23" s="32" t="s">
        <v>61</v>
      </c>
      <c r="B23" s="33" t="s">
        <v>333</v>
      </c>
      <c r="C23" s="85" t="s">
        <v>104</v>
      </c>
      <c r="D23" s="87">
        <v>50</v>
      </c>
      <c r="E23" s="34"/>
      <c r="F23" s="35">
        <f t="shared" si="1"/>
        <v>0</v>
      </c>
    </row>
    <row r="24" spans="1:10" x14ac:dyDescent="0.25">
      <c r="A24" s="32" t="s">
        <v>67</v>
      </c>
      <c r="B24" s="33" t="s">
        <v>328</v>
      </c>
      <c r="C24" s="85" t="s">
        <v>104</v>
      </c>
      <c r="D24" s="87">
        <v>50</v>
      </c>
      <c r="E24" s="34"/>
      <c r="F24" s="35"/>
    </row>
    <row r="25" spans="1:10" x14ac:dyDescent="0.25">
      <c r="A25" s="18" t="s">
        <v>257</v>
      </c>
      <c r="B25" s="33" t="s">
        <v>329</v>
      </c>
      <c r="C25" s="20" t="s">
        <v>188</v>
      </c>
      <c r="D25" s="76">
        <v>1</v>
      </c>
      <c r="E25" s="21"/>
      <c r="F25" s="35">
        <f t="shared" si="1"/>
        <v>0</v>
      </c>
      <c r="J25" s="97"/>
    </row>
    <row r="26" spans="1:10" x14ac:dyDescent="0.25">
      <c r="A26" s="114">
        <v>5</v>
      </c>
      <c r="B26" s="115" t="s">
        <v>287</v>
      </c>
      <c r="C26" s="116"/>
      <c r="D26" s="117"/>
      <c r="E26" s="118"/>
      <c r="F26" s="119"/>
    </row>
    <row r="27" spans="1:10" x14ac:dyDescent="0.25">
      <c r="A27" s="32" t="s">
        <v>72</v>
      </c>
      <c r="B27" s="134" t="s">
        <v>288</v>
      </c>
      <c r="C27" s="25" t="s">
        <v>229</v>
      </c>
      <c r="D27" s="132">
        <v>2</v>
      </c>
      <c r="E27" s="133"/>
      <c r="F27" s="27">
        <f>+D27*E27</f>
        <v>0</v>
      </c>
    </row>
    <row r="28" spans="1:10" x14ac:dyDescent="0.25">
      <c r="A28" s="98">
        <v>6</v>
      </c>
      <c r="B28" s="115" t="s">
        <v>289</v>
      </c>
      <c r="C28" s="116"/>
      <c r="D28" s="117"/>
      <c r="E28" s="118"/>
      <c r="F28" s="119"/>
    </row>
    <row r="29" spans="1:10" x14ac:dyDescent="0.25">
      <c r="A29" s="18" t="s">
        <v>97</v>
      </c>
      <c r="B29" s="134" t="s">
        <v>300</v>
      </c>
      <c r="C29" s="25" t="s">
        <v>188</v>
      </c>
      <c r="D29" s="132">
        <v>1</v>
      </c>
      <c r="E29" s="133"/>
      <c r="F29" s="27">
        <f>+D29*E29</f>
        <v>0</v>
      </c>
    </row>
    <row r="30" spans="1:10" x14ac:dyDescent="0.25">
      <c r="A30" s="98">
        <v>7</v>
      </c>
      <c r="B30" s="115" t="s">
        <v>290</v>
      </c>
      <c r="C30" s="116"/>
      <c r="D30" s="117"/>
      <c r="E30" s="118"/>
      <c r="F30" s="119"/>
    </row>
    <row r="31" spans="1:10" ht="25.5" x14ac:dyDescent="0.25">
      <c r="A31" s="18" t="s">
        <v>99</v>
      </c>
      <c r="B31" s="158" t="s">
        <v>304</v>
      </c>
      <c r="C31" s="85" t="s">
        <v>229</v>
      </c>
      <c r="D31" s="87">
        <v>1</v>
      </c>
      <c r="E31" s="34"/>
      <c r="F31" s="35">
        <f t="shared" ref="F31" si="2">+D31*E31</f>
        <v>0</v>
      </c>
      <c r="J31" s="97"/>
    </row>
    <row r="32" spans="1:10" x14ac:dyDescent="0.25">
      <c r="A32" s="98">
        <v>8</v>
      </c>
      <c r="B32" s="115" t="s">
        <v>302</v>
      </c>
      <c r="C32" s="116"/>
      <c r="D32" s="117"/>
      <c r="E32" s="118"/>
      <c r="F32" s="119"/>
      <c r="J32" s="97"/>
    </row>
    <row r="33" spans="1:11" x14ac:dyDescent="0.25">
      <c r="A33" s="18" t="s">
        <v>102</v>
      </c>
      <c r="B33" s="33" t="s">
        <v>303</v>
      </c>
      <c r="C33" s="85" t="s">
        <v>187</v>
      </c>
      <c r="D33" s="87">
        <v>14</v>
      </c>
      <c r="E33" s="34"/>
      <c r="F33" s="35">
        <f t="shared" ref="F33" si="3">+D33*E33</f>
        <v>0</v>
      </c>
      <c r="J33" s="97"/>
    </row>
    <row r="34" spans="1:11" x14ac:dyDescent="0.25">
      <c r="A34" s="18" t="s">
        <v>339</v>
      </c>
      <c r="B34" s="19" t="s">
        <v>282</v>
      </c>
      <c r="C34" s="85" t="s">
        <v>229</v>
      </c>
      <c r="D34" s="75">
        <v>1</v>
      </c>
      <c r="E34" s="86"/>
      <c r="F34" s="36">
        <v>0</v>
      </c>
    </row>
    <row r="35" spans="1:11" x14ac:dyDescent="0.25">
      <c r="A35" s="98">
        <v>9</v>
      </c>
      <c r="B35" s="111" t="s">
        <v>291</v>
      </c>
      <c r="C35" s="116"/>
      <c r="D35" s="117"/>
      <c r="E35" s="118"/>
      <c r="F35" s="119"/>
    </row>
    <row r="36" spans="1:11" x14ac:dyDescent="0.25">
      <c r="A36" s="18" t="s">
        <v>106</v>
      </c>
      <c r="B36" s="33" t="s">
        <v>292</v>
      </c>
      <c r="C36" s="85" t="s">
        <v>104</v>
      </c>
      <c r="D36" s="87">
        <v>72</v>
      </c>
      <c r="E36" s="34"/>
      <c r="F36" s="35">
        <f t="shared" ref="F36" si="4">+D36*E36</f>
        <v>0</v>
      </c>
      <c r="J36" s="97"/>
    </row>
    <row r="37" spans="1:11" x14ac:dyDescent="0.25">
      <c r="A37" s="98">
        <v>10</v>
      </c>
      <c r="B37" s="99" t="s">
        <v>293</v>
      </c>
      <c r="C37" s="100"/>
      <c r="D37" s="101"/>
      <c r="E37" s="102"/>
      <c r="F37" s="103"/>
    </row>
    <row r="38" spans="1:11" x14ac:dyDescent="0.25">
      <c r="A38" s="18" t="s">
        <v>114</v>
      </c>
      <c r="B38" s="19" t="s">
        <v>294</v>
      </c>
      <c r="C38" s="20" t="s">
        <v>188</v>
      </c>
      <c r="D38" s="76">
        <v>1</v>
      </c>
      <c r="E38" s="43"/>
      <c r="F38" s="36">
        <f>+E38*D38</f>
        <v>0</v>
      </c>
    </row>
    <row r="39" spans="1:11" x14ac:dyDescent="0.25">
      <c r="A39" s="98">
        <v>11</v>
      </c>
      <c r="B39" s="99" t="s">
        <v>316</v>
      </c>
      <c r="C39" s="100"/>
      <c r="D39" s="101"/>
      <c r="E39" s="102"/>
      <c r="F39" s="103"/>
    </row>
    <row r="40" spans="1:11" x14ac:dyDescent="0.25">
      <c r="A40" s="18" t="s">
        <v>126</v>
      </c>
      <c r="B40" s="19" t="s">
        <v>317</v>
      </c>
      <c r="C40" s="85" t="s">
        <v>229</v>
      </c>
      <c r="D40" s="75">
        <v>4</v>
      </c>
      <c r="E40" s="86"/>
      <c r="F40" s="36">
        <v>0</v>
      </c>
    </row>
    <row r="41" spans="1:11" x14ac:dyDescent="0.25">
      <c r="A41" s="98">
        <v>12</v>
      </c>
      <c r="B41" s="99" t="s">
        <v>295</v>
      </c>
      <c r="C41" s="100"/>
      <c r="D41" s="101"/>
      <c r="E41" s="102"/>
      <c r="F41" s="103"/>
    </row>
    <row r="42" spans="1:11" x14ac:dyDescent="0.25">
      <c r="A42" s="18" t="s">
        <v>143</v>
      </c>
      <c r="B42" s="19" t="s">
        <v>296</v>
      </c>
      <c r="C42" s="85" t="s">
        <v>229</v>
      </c>
      <c r="D42" s="75">
        <v>4</v>
      </c>
      <c r="E42" s="86"/>
      <c r="F42" s="36">
        <v>0</v>
      </c>
    </row>
    <row r="43" spans="1:11" x14ac:dyDescent="0.25">
      <c r="A43" s="98">
        <v>13</v>
      </c>
      <c r="B43" s="99" t="s">
        <v>297</v>
      </c>
      <c r="C43" s="100"/>
      <c r="D43" s="101"/>
      <c r="E43" s="102"/>
      <c r="F43" s="103"/>
    </row>
    <row r="44" spans="1:11" x14ac:dyDescent="0.25">
      <c r="A44" s="18" t="s">
        <v>153</v>
      </c>
      <c r="B44" s="19" t="s">
        <v>338</v>
      </c>
      <c r="C44" s="85" t="s">
        <v>188</v>
      </c>
      <c r="D44" s="75">
        <v>1</v>
      </c>
      <c r="E44" s="86"/>
      <c r="F44" s="36">
        <v>0</v>
      </c>
    </row>
    <row r="45" spans="1:11" x14ac:dyDescent="0.25">
      <c r="A45" s="66"/>
      <c r="B45" s="67" t="s">
        <v>180</v>
      </c>
      <c r="C45" s="68"/>
      <c r="D45" s="69"/>
      <c r="E45" s="69"/>
      <c r="F45" s="70">
        <f>SUM(F26:F38)</f>
        <v>0</v>
      </c>
      <c r="K45" s="70"/>
    </row>
    <row r="46" spans="1:11" x14ac:dyDescent="0.25">
      <c r="A46" s="66"/>
      <c r="B46" s="67" t="s">
        <v>181</v>
      </c>
      <c r="C46" s="68"/>
      <c r="D46" s="69"/>
      <c r="E46" s="69"/>
      <c r="F46" s="70">
        <f>0.21*F45</f>
        <v>0</v>
      </c>
    </row>
    <row r="47" spans="1:11" x14ac:dyDescent="0.25">
      <c r="A47" s="66"/>
      <c r="B47" s="67" t="s">
        <v>182</v>
      </c>
      <c r="C47" s="68"/>
      <c r="D47" s="69"/>
      <c r="E47" s="69"/>
      <c r="F47" s="70">
        <f>+F45+F46</f>
        <v>0</v>
      </c>
    </row>
  </sheetData>
  <mergeCells count="1">
    <mergeCell ref="A8:F8"/>
  </mergeCells>
  <printOptions horizontalCentered="1"/>
  <pageMargins left="0.9055118110236221" right="0.51181102362204722" top="0.94488188976377963" bottom="0.74803149606299213" header="0.31496062992125984" footer="0.31496062992125984"/>
  <pageSetup paperSize="9" scale="67" fitToHeight="2" orientation="portrait" r:id="rId1"/>
  <headerFooter>
    <oddHeader>&amp;R&amp;G</oddHeader>
  </headerFooter>
  <legacyDrawingHF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2:K47"/>
  <sheetViews>
    <sheetView showGridLines="0" view="pageBreakPreview" topLeftCell="A25" zoomScale="115" zoomScaleSheetLayoutView="115" workbookViewId="0">
      <selection activeCell="B3" sqref="A3:F25"/>
    </sheetView>
  </sheetViews>
  <sheetFormatPr baseColWidth="10" defaultRowHeight="15" x14ac:dyDescent="0.25"/>
  <cols>
    <col min="1" max="1" width="11.42578125" customWidth="1"/>
    <col min="2" max="2" width="79.5703125" customWidth="1"/>
    <col min="3" max="3" width="7.7109375" customWidth="1"/>
    <col min="4" max="4" width="9.28515625" customWidth="1"/>
    <col min="5" max="6" width="10.42578125" customWidth="1"/>
    <col min="7" max="7" width="12.7109375" bestFit="1" customWidth="1"/>
    <col min="11" max="11" width="13" bestFit="1" customWidth="1"/>
  </cols>
  <sheetData>
    <row r="2" spans="1:6" ht="18" customHeight="1" x14ac:dyDescent="0.25"/>
    <row r="4" spans="1:6" ht="18" x14ac:dyDescent="0.25">
      <c r="A4" s="135" t="s">
        <v>183</v>
      </c>
      <c r="B4" s="153" t="e">
        <f>+#REF!</f>
        <v>#REF!</v>
      </c>
      <c r="C4" s="3"/>
      <c r="D4" s="3"/>
      <c r="E4" s="2"/>
      <c r="F4" s="2"/>
    </row>
    <row r="5" spans="1:6" ht="18" x14ac:dyDescent="0.25">
      <c r="A5" s="104"/>
      <c r="B5" s="104" t="s">
        <v>319</v>
      </c>
      <c r="C5" s="3"/>
      <c r="D5" s="3"/>
      <c r="E5" s="2"/>
      <c r="F5" s="2"/>
    </row>
    <row r="6" spans="1:6" ht="18" x14ac:dyDescent="0.25">
      <c r="A6" s="1" t="s">
        <v>225</v>
      </c>
      <c r="B6" s="104" t="s">
        <v>286</v>
      </c>
      <c r="C6" s="3"/>
      <c r="D6" s="3"/>
      <c r="E6" s="2"/>
      <c r="F6" s="2"/>
    </row>
    <row r="7" spans="1:6" ht="18" x14ac:dyDescent="0.25">
      <c r="A7" s="2"/>
      <c r="B7" s="104" t="s">
        <v>270</v>
      </c>
      <c r="C7" s="3"/>
      <c r="D7" s="3"/>
      <c r="E7" s="2"/>
      <c r="F7" s="2"/>
    </row>
    <row r="8" spans="1:6" ht="20.25" x14ac:dyDescent="0.25">
      <c r="A8" s="258" t="s">
        <v>2</v>
      </c>
      <c r="B8" s="258"/>
      <c r="C8" s="258"/>
      <c r="D8" s="258"/>
      <c r="E8" s="258"/>
      <c r="F8" s="258"/>
    </row>
    <row r="9" spans="1:6" x14ac:dyDescent="0.25">
      <c r="A9" s="2"/>
      <c r="B9" s="2"/>
      <c r="C9" s="3"/>
      <c r="D9" s="3"/>
      <c r="E9" s="2"/>
      <c r="F9" s="2"/>
    </row>
    <row r="10" spans="1:6" ht="25.5" x14ac:dyDescent="0.25">
      <c r="A10" s="4" t="s">
        <v>3</v>
      </c>
      <c r="B10" s="5" t="s">
        <v>4</v>
      </c>
      <c r="C10" s="6" t="s">
        <v>5</v>
      </c>
      <c r="D10" s="7" t="s">
        <v>7</v>
      </c>
      <c r="E10" s="7" t="s">
        <v>6</v>
      </c>
      <c r="F10" s="7" t="s">
        <v>8</v>
      </c>
    </row>
    <row r="11" spans="1:6" x14ac:dyDescent="0.25">
      <c r="A11" s="110">
        <v>1</v>
      </c>
      <c r="B11" s="111" t="s">
        <v>184</v>
      </c>
      <c r="C11" s="112"/>
      <c r="D11" s="111"/>
      <c r="E11" s="111"/>
      <c r="F11" s="113"/>
    </row>
    <row r="12" spans="1:6" x14ac:dyDescent="0.25">
      <c r="A12" s="52" t="s">
        <v>10</v>
      </c>
      <c r="B12" s="108" t="s">
        <v>186</v>
      </c>
      <c r="C12" s="54" t="s">
        <v>188</v>
      </c>
      <c r="D12" s="109">
        <v>1</v>
      </c>
      <c r="E12" s="55"/>
      <c r="F12" s="56">
        <f>+D12*E12</f>
        <v>0</v>
      </c>
    </row>
    <row r="13" spans="1:6" x14ac:dyDescent="0.25">
      <c r="A13" s="18" t="s">
        <v>185</v>
      </c>
      <c r="B13" s="24" t="s">
        <v>211</v>
      </c>
      <c r="C13" s="20" t="s">
        <v>188</v>
      </c>
      <c r="D13" s="72">
        <v>1</v>
      </c>
      <c r="E13" s="26"/>
      <c r="F13" s="27">
        <f>+D13*E13</f>
        <v>0</v>
      </c>
    </row>
    <row r="14" spans="1:6" x14ac:dyDescent="0.25">
      <c r="A14" s="114">
        <v>2</v>
      </c>
      <c r="B14" s="115" t="s">
        <v>201</v>
      </c>
      <c r="C14" s="116"/>
      <c r="D14" s="117"/>
      <c r="E14" s="118"/>
      <c r="F14" s="119"/>
    </row>
    <row r="15" spans="1:6" x14ac:dyDescent="0.25">
      <c r="A15" s="52" t="s">
        <v>18</v>
      </c>
      <c r="B15" s="108" t="s">
        <v>242</v>
      </c>
      <c r="C15" s="20" t="s">
        <v>188</v>
      </c>
      <c r="D15" s="71">
        <v>1</v>
      </c>
      <c r="E15" s="81"/>
      <c r="F15" s="36">
        <f>+D15*E15</f>
        <v>0</v>
      </c>
    </row>
    <row r="16" spans="1:6" x14ac:dyDescent="0.25">
      <c r="A16" s="91" t="s">
        <v>24</v>
      </c>
      <c r="B16" s="92" t="s">
        <v>255</v>
      </c>
      <c r="C16" s="25" t="s">
        <v>188</v>
      </c>
      <c r="D16" s="132">
        <v>1</v>
      </c>
      <c r="E16" s="133"/>
      <c r="F16" s="27">
        <f>+D16*E16</f>
        <v>0</v>
      </c>
    </row>
    <row r="17" spans="1:10" x14ac:dyDescent="0.25">
      <c r="A17" s="114">
        <v>3</v>
      </c>
      <c r="B17" s="115" t="s">
        <v>331</v>
      </c>
      <c r="C17" s="116"/>
      <c r="D17" s="117"/>
      <c r="E17" s="118"/>
      <c r="F17" s="119"/>
    </row>
    <row r="18" spans="1:10" ht="25.5" x14ac:dyDescent="0.25">
      <c r="A18" s="52" t="s">
        <v>31</v>
      </c>
      <c r="B18" s="158" t="s">
        <v>335</v>
      </c>
      <c r="C18" s="54" t="s">
        <v>104</v>
      </c>
      <c r="D18" s="109">
        <v>18</v>
      </c>
      <c r="E18" s="55"/>
      <c r="F18" s="56">
        <f>+D18*E18</f>
        <v>0</v>
      </c>
    </row>
    <row r="19" spans="1:10" x14ac:dyDescent="0.25">
      <c r="A19" s="52" t="s">
        <v>35</v>
      </c>
      <c r="B19" s="33" t="s">
        <v>328</v>
      </c>
      <c r="C19" s="54" t="s">
        <v>104</v>
      </c>
      <c r="D19" s="109">
        <v>18</v>
      </c>
      <c r="E19" s="55"/>
      <c r="F19" s="56"/>
    </row>
    <row r="20" spans="1:10" x14ac:dyDescent="0.25">
      <c r="A20" s="32" t="s">
        <v>39</v>
      </c>
      <c r="B20" s="33" t="s">
        <v>272</v>
      </c>
      <c r="C20" s="85" t="s">
        <v>104</v>
      </c>
      <c r="D20" s="109">
        <v>18</v>
      </c>
      <c r="E20" s="34"/>
      <c r="F20" s="35">
        <f t="shared" ref="F20" si="0">+D20*E20</f>
        <v>0</v>
      </c>
    </row>
    <row r="21" spans="1:10" x14ac:dyDescent="0.25">
      <c r="A21" s="114">
        <v>4</v>
      </c>
      <c r="B21" s="115" t="s">
        <v>330</v>
      </c>
      <c r="C21" s="116"/>
      <c r="D21" s="117"/>
      <c r="E21" s="118"/>
      <c r="F21" s="119"/>
    </row>
    <row r="22" spans="1:10" x14ac:dyDescent="0.25">
      <c r="A22" s="32" t="s">
        <v>56</v>
      </c>
      <c r="B22" s="33" t="s">
        <v>332</v>
      </c>
      <c r="C22" s="85" t="s">
        <v>104</v>
      </c>
      <c r="D22" s="87">
        <v>42</v>
      </c>
      <c r="E22" s="34"/>
      <c r="F22" s="35">
        <f t="shared" ref="F22:F25" si="1">+D22*E22</f>
        <v>0</v>
      </c>
      <c r="J22" s="97"/>
    </row>
    <row r="23" spans="1:10" x14ac:dyDescent="0.25">
      <c r="A23" s="32" t="s">
        <v>61</v>
      </c>
      <c r="B23" s="33" t="s">
        <v>333</v>
      </c>
      <c r="C23" s="85" t="s">
        <v>104</v>
      </c>
      <c r="D23" s="87">
        <v>42</v>
      </c>
      <c r="E23" s="34"/>
      <c r="F23" s="35">
        <f t="shared" si="1"/>
        <v>0</v>
      </c>
    </row>
    <row r="24" spans="1:10" x14ac:dyDescent="0.25">
      <c r="A24" s="32" t="s">
        <v>67</v>
      </c>
      <c r="B24" s="33" t="s">
        <v>328</v>
      </c>
      <c r="C24" s="85" t="s">
        <v>104</v>
      </c>
      <c r="D24" s="87">
        <v>42</v>
      </c>
      <c r="E24" s="34"/>
      <c r="F24" s="35"/>
    </row>
    <row r="25" spans="1:10" x14ac:dyDescent="0.25">
      <c r="A25" s="18" t="s">
        <v>257</v>
      </c>
      <c r="B25" s="33" t="s">
        <v>329</v>
      </c>
      <c r="C25" s="20" t="s">
        <v>188</v>
      </c>
      <c r="D25" s="76">
        <v>1</v>
      </c>
      <c r="E25" s="21"/>
      <c r="F25" s="35">
        <f t="shared" si="1"/>
        <v>0</v>
      </c>
      <c r="J25" s="97"/>
    </row>
    <row r="26" spans="1:10" x14ac:dyDescent="0.25">
      <c r="A26" s="114">
        <v>5</v>
      </c>
      <c r="B26" s="115" t="s">
        <v>287</v>
      </c>
      <c r="C26" s="116"/>
      <c r="D26" s="117"/>
      <c r="E26" s="118"/>
      <c r="F26" s="119"/>
    </row>
    <row r="27" spans="1:10" x14ac:dyDescent="0.25">
      <c r="A27" s="32" t="s">
        <v>72</v>
      </c>
      <c r="B27" s="134" t="s">
        <v>288</v>
      </c>
      <c r="C27" s="25" t="s">
        <v>229</v>
      </c>
      <c r="D27" s="132">
        <v>3</v>
      </c>
      <c r="E27" s="133"/>
      <c r="F27" s="27">
        <f>+D27*E27</f>
        <v>0</v>
      </c>
    </row>
    <row r="28" spans="1:10" x14ac:dyDescent="0.25">
      <c r="A28" s="98">
        <v>6</v>
      </c>
      <c r="B28" s="115" t="s">
        <v>289</v>
      </c>
      <c r="C28" s="116"/>
      <c r="D28" s="117"/>
      <c r="E28" s="118"/>
      <c r="F28" s="119"/>
    </row>
    <row r="29" spans="1:10" x14ac:dyDescent="0.25">
      <c r="A29" s="18" t="s">
        <v>97</v>
      </c>
      <c r="B29" s="134" t="s">
        <v>300</v>
      </c>
      <c r="C29" s="25" t="s">
        <v>188</v>
      </c>
      <c r="D29" s="132">
        <v>1</v>
      </c>
      <c r="E29" s="133"/>
      <c r="F29" s="27">
        <f>+D29*E29</f>
        <v>0</v>
      </c>
    </row>
    <row r="30" spans="1:10" x14ac:dyDescent="0.25">
      <c r="A30" s="98">
        <v>7</v>
      </c>
      <c r="B30" s="115" t="s">
        <v>290</v>
      </c>
      <c r="C30" s="116"/>
      <c r="D30" s="117"/>
      <c r="E30" s="118"/>
      <c r="F30" s="119"/>
    </row>
    <row r="31" spans="1:10" ht="25.5" x14ac:dyDescent="0.25">
      <c r="A31" s="18" t="s">
        <v>99</v>
      </c>
      <c r="B31" s="158" t="s">
        <v>304</v>
      </c>
      <c r="C31" s="85" t="s">
        <v>229</v>
      </c>
      <c r="D31" s="87">
        <v>1</v>
      </c>
      <c r="E31" s="34"/>
      <c r="F31" s="35">
        <f t="shared" ref="F31" si="2">+D31*E31</f>
        <v>0</v>
      </c>
      <c r="J31" s="97"/>
    </row>
    <row r="32" spans="1:10" x14ac:dyDescent="0.25">
      <c r="A32" s="98">
        <v>8</v>
      </c>
      <c r="B32" s="115" t="s">
        <v>302</v>
      </c>
      <c r="C32" s="116"/>
      <c r="D32" s="117"/>
      <c r="E32" s="118"/>
      <c r="F32" s="119"/>
      <c r="J32" s="97"/>
    </row>
    <row r="33" spans="1:11" x14ac:dyDescent="0.25">
      <c r="A33" s="18" t="s">
        <v>102</v>
      </c>
      <c r="B33" s="33" t="s">
        <v>303</v>
      </c>
      <c r="C33" s="85" t="s">
        <v>187</v>
      </c>
      <c r="D33" s="87">
        <v>18</v>
      </c>
      <c r="E33" s="34"/>
      <c r="F33" s="35">
        <f t="shared" ref="F33" si="3">+D33*E33</f>
        <v>0</v>
      </c>
      <c r="J33" s="97"/>
    </row>
    <row r="34" spans="1:11" x14ac:dyDescent="0.25">
      <c r="A34" s="18" t="s">
        <v>339</v>
      </c>
      <c r="B34" s="19" t="s">
        <v>282</v>
      </c>
      <c r="C34" s="85" t="s">
        <v>229</v>
      </c>
      <c r="D34" s="75">
        <v>1</v>
      </c>
      <c r="E34" s="86"/>
      <c r="F34" s="36">
        <v>0</v>
      </c>
    </row>
    <row r="35" spans="1:11" x14ac:dyDescent="0.25">
      <c r="A35" s="98">
        <v>9</v>
      </c>
      <c r="B35" s="111" t="s">
        <v>291</v>
      </c>
      <c r="C35" s="116"/>
      <c r="D35" s="117"/>
      <c r="E35" s="118"/>
      <c r="F35" s="119"/>
    </row>
    <row r="36" spans="1:11" x14ac:dyDescent="0.25">
      <c r="A36" s="18" t="s">
        <v>106</v>
      </c>
      <c r="B36" s="33" t="s">
        <v>292</v>
      </c>
      <c r="C36" s="85" t="s">
        <v>104</v>
      </c>
      <c r="D36" s="87">
        <v>65</v>
      </c>
      <c r="E36" s="34"/>
      <c r="F36" s="35">
        <f t="shared" ref="F36" si="4">+D36*E36</f>
        <v>0</v>
      </c>
      <c r="J36" s="97"/>
    </row>
    <row r="37" spans="1:11" x14ac:dyDescent="0.25">
      <c r="A37" s="98">
        <v>10</v>
      </c>
      <c r="B37" s="99" t="s">
        <v>293</v>
      </c>
      <c r="C37" s="100"/>
      <c r="D37" s="101"/>
      <c r="E37" s="102"/>
      <c r="F37" s="103"/>
    </row>
    <row r="38" spans="1:11" x14ac:dyDescent="0.25">
      <c r="A38" s="18" t="s">
        <v>114</v>
      </c>
      <c r="B38" s="19" t="s">
        <v>294</v>
      </c>
      <c r="C38" s="20" t="s">
        <v>188</v>
      </c>
      <c r="D38" s="76">
        <v>1</v>
      </c>
      <c r="E38" s="43"/>
      <c r="F38" s="36">
        <f>+E38*D38</f>
        <v>0</v>
      </c>
    </row>
    <row r="39" spans="1:11" x14ac:dyDescent="0.25">
      <c r="A39" s="98">
        <v>11</v>
      </c>
      <c r="B39" s="99" t="s">
        <v>316</v>
      </c>
      <c r="C39" s="100"/>
      <c r="D39" s="101"/>
      <c r="E39" s="102"/>
      <c r="F39" s="103"/>
    </row>
    <row r="40" spans="1:11" x14ac:dyDescent="0.25">
      <c r="A40" s="18" t="s">
        <v>126</v>
      </c>
      <c r="B40" s="19" t="s">
        <v>317</v>
      </c>
      <c r="C40" s="85" t="s">
        <v>229</v>
      </c>
      <c r="D40" s="75">
        <v>3</v>
      </c>
      <c r="E40" s="86"/>
      <c r="F40" s="36">
        <v>0</v>
      </c>
    </row>
    <row r="41" spans="1:11" x14ac:dyDescent="0.25">
      <c r="A41" s="98">
        <v>12</v>
      </c>
      <c r="B41" s="99" t="s">
        <v>295</v>
      </c>
      <c r="C41" s="100"/>
      <c r="D41" s="101"/>
      <c r="E41" s="102"/>
      <c r="F41" s="103"/>
    </row>
    <row r="42" spans="1:11" x14ac:dyDescent="0.25">
      <c r="A42" s="18" t="s">
        <v>143</v>
      </c>
      <c r="B42" s="19" t="s">
        <v>296</v>
      </c>
      <c r="C42" s="85" t="s">
        <v>229</v>
      </c>
      <c r="D42" s="75">
        <v>4</v>
      </c>
      <c r="E42" s="86"/>
      <c r="F42" s="36">
        <v>0</v>
      </c>
    </row>
    <row r="43" spans="1:11" x14ac:dyDescent="0.25">
      <c r="A43" s="98">
        <v>13</v>
      </c>
      <c r="B43" s="99" t="s">
        <v>297</v>
      </c>
      <c r="C43" s="100"/>
      <c r="D43" s="101"/>
      <c r="E43" s="102"/>
      <c r="F43" s="103"/>
    </row>
    <row r="44" spans="1:11" x14ac:dyDescent="0.25">
      <c r="A44" s="18" t="s">
        <v>153</v>
      </c>
      <c r="B44" s="19" t="s">
        <v>298</v>
      </c>
      <c r="C44" s="85" t="s">
        <v>188</v>
      </c>
      <c r="D44" s="75">
        <v>1</v>
      </c>
      <c r="E44" s="86"/>
      <c r="F44" s="36">
        <v>0</v>
      </c>
    </row>
    <row r="45" spans="1:11" x14ac:dyDescent="0.25">
      <c r="A45" s="66"/>
      <c r="B45" s="67" t="s">
        <v>180</v>
      </c>
      <c r="C45" s="68"/>
      <c r="D45" s="69"/>
      <c r="E45" s="69"/>
      <c r="F45" s="70">
        <f>SUM(F26:F38)</f>
        <v>0</v>
      </c>
      <c r="K45" s="70"/>
    </row>
    <row r="46" spans="1:11" x14ac:dyDescent="0.25">
      <c r="A46" s="66"/>
      <c r="B46" s="67" t="s">
        <v>181</v>
      </c>
      <c r="C46" s="68"/>
      <c r="D46" s="69"/>
      <c r="E46" s="69"/>
      <c r="F46" s="70">
        <f>0.21*F45</f>
        <v>0</v>
      </c>
    </row>
    <row r="47" spans="1:11" x14ac:dyDescent="0.25">
      <c r="A47" s="66"/>
      <c r="B47" s="67" t="s">
        <v>182</v>
      </c>
      <c r="C47" s="68"/>
      <c r="D47" s="69"/>
      <c r="E47" s="69"/>
      <c r="F47" s="70">
        <f>+F45+F46</f>
        <v>0</v>
      </c>
    </row>
  </sheetData>
  <mergeCells count="1">
    <mergeCell ref="A8:F8"/>
  </mergeCells>
  <printOptions horizontalCentered="1"/>
  <pageMargins left="0.9055118110236221" right="0.51181102362204722" top="0.94488188976377963" bottom="0.74803149606299213" header="0.31496062992125984" footer="0.31496062992125984"/>
  <pageSetup paperSize="9" scale="67" fitToHeight="2" orientation="portrait" r:id="rId1"/>
  <headerFooter>
    <oddHeader>&amp;R&amp;G</oddHeader>
  </headerFooter>
  <legacyDrawingHF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2:K44"/>
  <sheetViews>
    <sheetView showGridLines="0" view="pageBreakPreview" topLeftCell="A21" zoomScale="115" zoomScaleSheetLayoutView="115" workbookViewId="0">
      <selection activeCell="B3" sqref="A3:F25"/>
    </sheetView>
  </sheetViews>
  <sheetFormatPr baseColWidth="10" defaultRowHeight="15" x14ac:dyDescent="0.25"/>
  <cols>
    <col min="1" max="1" width="11.42578125" customWidth="1"/>
    <col min="2" max="2" width="79.5703125" customWidth="1"/>
    <col min="3" max="3" width="7.7109375" customWidth="1"/>
    <col min="4" max="4" width="9.28515625" customWidth="1"/>
    <col min="5" max="6" width="10.42578125" customWidth="1"/>
    <col min="7" max="7" width="12.7109375" bestFit="1" customWidth="1"/>
    <col min="11" max="11" width="13" bestFit="1" customWidth="1"/>
  </cols>
  <sheetData>
    <row r="2" spans="1:6" ht="18" customHeight="1" x14ac:dyDescent="0.25"/>
    <row r="4" spans="1:6" ht="18" x14ac:dyDescent="0.25">
      <c r="A4" s="135" t="s">
        <v>183</v>
      </c>
      <c r="B4" s="153" t="e">
        <f>+#REF!</f>
        <v>#REF!</v>
      </c>
      <c r="C4" s="3"/>
      <c r="D4" s="3"/>
      <c r="E4" s="2"/>
      <c r="F4" s="2"/>
    </row>
    <row r="5" spans="1:6" ht="18" x14ac:dyDescent="0.25">
      <c r="A5" s="104"/>
      <c r="B5" s="104" t="s">
        <v>320</v>
      </c>
      <c r="C5" s="3"/>
      <c r="D5" s="3"/>
      <c r="E5" s="2"/>
      <c r="F5" s="2"/>
    </row>
    <row r="6" spans="1:6" ht="18" x14ac:dyDescent="0.25">
      <c r="A6" s="1" t="s">
        <v>225</v>
      </c>
      <c r="B6" s="104" t="s">
        <v>286</v>
      </c>
      <c r="C6" s="3"/>
      <c r="D6" s="3"/>
      <c r="E6" s="2"/>
      <c r="F6" s="2"/>
    </row>
    <row r="7" spans="1:6" ht="18" x14ac:dyDescent="0.25">
      <c r="A7" s="2"/>
      <c r="B7" s="104" t="s">
        <v>270</v>
      </c>
      <c r="C7" s="3"/>
      <c r="D7" s="3"/>
      <c r="E7" s="2"/>
      <c r="F7" s="2"/>
    </row>
    <row r="8" spans="1:6" ht="20.25" x14ac:dyDescent="0.25">
      <c r="A8" s="258" t="s">
        <v>2</v>
      </c>
      <c r="B8" s="258"/>
      <c r="C8" s="258"/>
      <c r="D8" s="258"/>
      <c r="E8" s="258"/>
      <c r="F8" s="258"/>
    </row>
    <row r="9" spans="1:6" x14ac:dyDescent="0.25">
      <c r="A9" s="2"/>
      <c r="B9" s="2"/>
      <c r="C9" s="3"/>
      <c r="D9" s="3"/>
      <c r="E9" s="2"/>
      <c r="F9" s="2"/>
    </row>
    <row r="10" spans="1:6" ht="25.5" x14ac:dyDescent="0.25">
      <c r="A10" s="4" t="s">
        <v>3</v>
      </c>
      <c r="B10" s="5" t="s">
        <v>4</v>
      </c>
      <c r="C10" s="6" t="s">
        <v>5</v>
      </c>
      <c r="D10" s="7" t="s">
        <v>7</v>
      </c>
      <c r="E10" s="7" t="s">
        <v>6</v>
      </c>
      <c r="F10" s="7" t="s">
        <v>8</v>
      </c>
    </row>
    <row r="11" spans="1:6" x14ac:dyDescent="0.25">
      <c r="A11" s="110">
        <v>1</v>
      </c>
      <c r="B11" s="111" t="s">
        <v>184</v>
      </c>
      <c r="C11" s="112"/>
      <c r="D11" s="111"/>
      <c r="E11" s="111"/>
      <c r="F11" s="113"/>
    </row>
    <row r="12" spans="1:6" x14ac:dyDescent="0.25">
      <c r="A12" s="52" t="s">
        <v>10</v>
      </c>
      <c r="B12" s="108" t="s">
        <v>186</v>
      </c>
      <c r="C12" s="54" t="s">
        <v>188</v>
      </c>
      <c r="D12" s="109">
        <v>1</v>
      </c>
      <c r="E12" s="55"/>
      <c r="F12" s="56">
        <f>+D12*E12</f>
        <v>0</v>
      </c>
    </row>
    <row r="13" spans="1:6" x14ac:dyDescent="0.25">
      <c r="A13" s="18" t="s">
        <v>185</v>
      </c>
      <c r="B13" s="24" t="s">
        <v>211</v>
      </c>
      <c r="C13" s="20" t="s">
        <v>188</v>
      </c>
      <c r="D13" s="72">
        <v>1</v>
      </c>
      <c r="E13" s="26"/>
      <c r="F13" s="27">
        <f>+D13*E13</f>
        <v>0</v>
      </c>
    </row>
    <row r="14" spans="1:6" x14ac:dyDescent="0.25">
      <c r="A14" s="114">
        <v>2</v>
      </c>
      <c r="B14" s="115" t="s">
        <v>201</v>
      </c>
      <c r="C14" s="116"/>
      <c r="D14" s="117"/>
      <c r="E14" s="118"/>
      <c r="F14" s="119"/>
    </row>
    <row r="15" spans="1:6" x14ac:dyDescent="0.25">
      <c r="A15" s="52" t="s">
        <v>18</v>
      </c>
      <c r="B15" s="108" t="s">
        <v>242</v>
      </c>
      <c r="C15" s="20" t="s">
        <v>188</v>
      </c>
      <c r="D15" s="71">
        <v>1</v>
      </c>
      <c r="E15" s="81"/>
      <c r="F15" s="36">
        <f>+D15*E15</f>
        <v>0</v>
      </c>
    </row>
    <row r="16" spans="1:6" x14ac:dyDescent="0.25">
      <c r="A16" s="91" t="s">
        <v>24</v>
      </c>
      <c r="B16" s="92" t="s">
        <v>255</v>
      </c>
      <c r="C16" s="25" t="s">
        <v>188</v>
      </c>
      <c r="D16" s="132">
        <v>1</v>
      </c>
      <c r="E16" s="133"/>
      <c r="F16" s="27">
        <f>+D16*E16</f>
        <v>0</v>
      </c>
    </row>
    <row r="17" spans="1:10" x14ac:dyDescent="0.25">
      <c r="A17" s="114">
        <v>3</v>
      </c>
      <c r="B17" s="115" t="s">
        <v>331</v>
      </c>
      <c r="C17" s="116"/>
      <c r="D17" s="117"/>
      <c r="E17" s="118"/>
      <c r="F17" s="119"/>
    </row>
    <row r="18" spans="1:10" ht="25.5" x14ac:dyDescent="0.25">
      <c r="A18" s="52" t="s">
        <v>31</v>
      </c>
      <c r="B18" s="158" t="s">
        <v>335</v>
      </c>
      <c r="C18" s="54" t="s">
        <v>104</v>
      </c>
      <c r="D18" s="109">
        <v>19</v>
      </c>
      <c r="E18" s="55"/>
      <c r="F18" s="56">
        <f>+D18*E18</f>
        <v>0</v>
      </c>
    </row>
    <row r="19" spans="1:10" x14ac:dyDescent="0.25">
      <c r="A19" s="52" t="s">
        <v>35</v>
      </c>
      <c r="B19" s="33" t="s">
        <v>328</v>
      </c>
      <c r="C19" s="54" t="s">
        <v>104</v>
      </c>
      <c r="D19" s="109">
        <v>19</v>
      </c>
      <c r="E19" s="55"/>
      <c r="F19" s="56"/>
    </row>
    <row r="20" spans="1:10" x14ac:dyDescent="0.25">
      <c r="A20" s="32" t="s">
        <v>39</v>
      </c>
      <c r="B20" s="33" t="s">
        <v>272</v>
      </c>
      <c r="C20" s="85" t="s">
        <v>104</v>
      </c>
      <c r="D20" s="109">
        <v>19</v>
      </c>
      <c r="E20" s="34"/>
      <c r="F20" s="35">
        <f t="shared" ref="F20" si="0">+D20*E20</f>
        <v>0</v>
      </c>
    </row>
    <row r="21" spans="1:10" x14ac:dyDescent="0.25">
      <c r="A21" s="114">
        <v>4</v>
      </c>
      <c r="B21" s="115" t="s">
        <v>330</v>
      </c>
      <c r="C21" s="116"/>
      <c r="D21" s="117"/>
      <c r="E21" s="118"/>
      <c r="F21" s="119"/>
    </row>
    <row r="22" spans="1:10" x14ac:dyDescent="0.25">
      <c r="A22" s="32" t="s">
        <v>56</v>
      </c>
      <c r="B22" s="33" t="s">
        <v>332</v>
      </c>
      <c r="C22" s="85" t="s">
        <v>104</v>
      </c>
      <c r="D22" s="87">
        <v>41</v>
      </c>
      <c r="E22" s="34"/>
      <c r="F22" s="35">
        <f t="shared" ref="F22:F25" si="1">+D22*E22</f>
        <v>0</v>
      </c>
      <c r="J22" s="97"/>
    </row>
    <row r="23" spans="1:10" x14ac:dyDescent="0.25">
      <c r="A23" s="32" t="s">
        <v>61</v>
      </c>
      <c r="B23" s="33" t="s">
        <v>333</v>
      </c>
      <c r="C23" s="85" t="s">
        <v>104</v>
      </c>
      <c r="D23" s="87">
        <v>41</v>
      </c>
      <c r="E23" s="34"/>
      <c r="F23" s="35">
        <f t="shared" si="1"/>
        <v>0</v>
      </c>
    </row>
    <row r="24" spans="1:10" x14ac:dyDescent="0.25">
      <c r="A24" s="32" t="s">
        <v>67</v>
      </c>
      <c r="B24" s="33" t="s">
        <v>328</v>
      </c>
      <c r="C24" s="85" t="s">
        <v>104</v>
      </c>
      <c r="D24" s="87">
        <v>41</v>
      </c>
      <c r="E24" s="34"/>
      <c r="F24" s="35"/>
    </row>
    <row r="25" spans="1:10" x14ac:dyDescent="0.25">
      <c r="A25" s="18" t="s">
        <v>257</v>
      </c>
      <c r="B25" s="33" t="s">
        <v>329</v>
      </c>
      <c r="C25" s="20" t="s">
        <v>188</v>
      </c>
      <c r="D25" s="76">
        <v>1</v>
      </c>
      <c r="E25" s="21"/>
      <c r="F25" s="35">
        <f t="shared" si="1"/>
        <v>0</v>
      </c>
      <c r="J25" s="97"/>
    </row>
    <row r="26" spans="1:10" x14ac:dyDescent="0.25">
      <c r="A26" s="114">
        <v>5</v>
      </c>
      <c r="B26" s="115" t="s">
        <v>287</v>
      </c>
      <c r="C26" s="116"/>
      <c r="D26" s="117"/>
      <c r="E26" s="118"/>
      <c r="F26" s="119"/>
    </row>
    <row r="27" spans="1:10" x14ac:dyDescent="0.25">
      <c r="A27" s="32" t="s">
        <v>72</v>
      </c>
      <c r="B27" s="134" t="s">
        <v>288</v>
      </c>
      <c r="C27" s="25" t="s">
        <v>229</v>
      </c>
      <c r="D27" s="132">
        <v>3</v>
      </c>
      <c r="E27" s="133"/>
      <c r="F27" s="27">
        <f>+D27*E27</f>
        <v>0</v>
      </c>
    </row>
    <row r="28" spans="1:10" x14ac:dyDescent="0.25">
      <c r="A28" s="98">
        <v>6</v>
      </c>
      <c r="B28" s="115" t="s">
        <v>290</v>
      </c>
      <c r="C28" s="116"/>
      <c r="D28" s="117"/>
      <c r="E28" s="118"/>
      <c r="F28" s="119"/>
    </row>
    <row r="29" spans="1:10" ht="25.5" x14ac:dyDescent="0.25">
      <c r="A29" s="18" t="s">
        <v>97</v>
      </c>
      <c r="B29" s="158" t="s">
        <v>304</v>
      </c>
      <c r="C29" s="85" t="s">
        <v>229</v>
      </c>
      <c r="D29" s="87">
        <v>1</v>
      </c>
      <c r="E29" s="34"/>
      <c r="F29" s="35">
        <f t="shared" ref="F29" si="2">+D29*E29</f>
        <v>0</v>
      </c>
      <c r="J29" s="97"/>
    </row>
    <row r="30" spans="1:10" x14ac:dyDescent="0.25">
      <c r="A30" s="98">
        <v>7</v>
      </c>
      <c r="B30" s="115" t="s">
        <v>302</v>
      </c>
      <c r="C30" s="116"/>
      <c r="D30" s="117"/>
      <c r="E30" s="118"/>
      <c r="F30" s="119"/>
      <c r="J30" s="97"/>
    </row>
    <row r="31" spans="1:10" x14ac:dyDescent="0.25">
      <c r="A31" s="18" t="s">
        <v>99</v>
      </c>
      <c r="B31" s="33" t="s">
        <v>303</v>
      </c>
      <c r="C31" s="85" t="s">
        <v>187</v>
      </c>
      <c r="D31" s="87">
        <v>15</v>
      </c>
      <c r="E31" s="34"/>
      <c r="F31" s="35">
        <f t="shared" ref="F31" si="3">+D31*E31</f>
        <v>0</v>
      </c>
      <c r="J31" s="97"/>
    </row>
    <row r="32" spans="1:10" x14ac:dyDescent="0.25">
      <c r="A32" s="98">
        <v>8</v>
      </c>
      <c r="B32" s="111" t="s">
        <v>291</v>
      </c>
      <c r="C32" s="116"/>
      <c r="D32" s="117"/>
      <c r="E32" s="118"/>
      <c r="F32" s="119"/>
    </row>
    <row r="33" spans="1:11" x14ac:dyDescent="0.25">
      <c r="A33" s="18" t="s">
        <v>102</v>
      </c>
      <c r="B33" s="33" t="s">
        <v>292</v>
      </c>
      <c r="C33" s="85" t="s">
        <v>104</v>
      </c>
      <c r="D33" s="87">
        <v>65</v>
      </c>
      <c r="E33" s="34"/>
      <c r="F33" s="35">
        <f t="shared" ref="F33" si="4">+D33*E33</f>
        <v>0</v>
      </c>
      <c r="J33" s="97"/>
    </row>
    <row r="34" spans="1:11" x14ac:dyDescent="0.25">
      <c r="A34" s="98">
        <v>9</v>
      </c>
      <c r="B34" s="99" t="s">
        <v>293</v>
      </c>
      <c r="C34" s="100"/>
      <c r="D34" s="101"/>
      <c r="E34" s="102"/>
      <c r="F34" s="103"/>
    </row>
    <row r="35" spans="1:11" x14ac:dyDescent="0.25">
      <c r="A35" s="18" t="s">
        <v>106</v>
      </c>
      <c r="B35" s="19" t="s">
        <v>294</v>
      </c>
      <c r="C35" s="20" t="s">
        <v>188</v>
      </c>
      <c r="D35" s="76">
        <v>1</v>
      </c>
      <c r="E35" s="43"/>
      <c r="F35" s="36">
        <f>+E35*D35</f>
        <v>0</v>
      </c>
    </row>
    <row r="36" spans="1:11" x14ac:dyDescent="0.25">
      <c r="A36" s="98">
        <v>10</v>
      </c>
      <c r="B36" s="99" t="s">
        <v>316</v>
      </c>
      <c r="C36" s="100"/>
      <c r="D36" s="101"/>
      <c r="E36" s="102"/>
      <c r="F36" s="103"/>
    </row>
    <row r="37" spans="1:11" x14ac:dyDescent="0.25">
      <c r="A37" s="18" t="s">
        <v>114</v>
      </c>
      <c r="B37" s="19" t="s">
        <v>317</v>
      </c>
      <c r="C37" s="85" t="s">
        <v>229</v>
      </c>
      <c r="D37" s="75">
        <v>3</v>
      </c>
      <c r="E37" s="86"/>
      <c r="F37" s="36">
        <v>0</v>
      </c>
    </row>
    <row r="38" spans="1:11" x14ac:dyDescent="0.25">
      <c r="A38" s="98">
        <v>11</v>
      </c>
      <c r="B38" s="99" t="s">
        <v>295</v>
      </c>
      <c r="C38" s="100"/>
      <c r="D38" s="101"/>
      <c r="E38" s="102"/>
      <c r="F38" s="103"/>
    </row>
    <row r="39" spans="1:11" x14ac:dyDescent="0.25">
      <c r="A39" s="18" t="s">
        <v>126</v>
      </c>
      <c r="B39" s="19" t="s">
        <v>296</v>
      </c>
      <c r="C39" s="85" t="s">
        <v>229</v>
      </c>
      <c r="D39" s="75">
        <v>4</v>
      </c>
      <c r="E39" s="86"/>
      <c r="F39" s="36">
        <v>0</v>
      </c>
    </row>
    <row r="40" spans="1:11" x14ac:dyDescent="0.25">
      <c r="A40" s="98">
        <v>12</v>
      </c>
      <c r="B40" s="99" t="s">
        <v>297</v>
      </c>
      <c r="C40" s="100"/>
      <c r="D40" s="101"/>
      <c r="E40" s="102"/>
      <c r="F40" s="103"/>
    </row>
    <row r="41" spans="1:11" x14ac:dyDescent="0.25">
      <c r="A41" s="18" t="s">
        <v>143</v>
      </c>
      <c r="B41" s="19" t="s">
        <v>298</v>
      </c>
      <c r="C41" s="85" t="s">
        <v>188</v>
      </c>
      <c r="D41" s="75">
        <v>1</v>
      </c>
      <c r="E41" s="86"/>
      <c r="F41" s="36">
        <v>0</v>
      </c>
    </row>
    <row r="42" spans="1:11" x14ac:dyDescent="0.25">
      <c r="A42" s="66"/>
      <c r="B42" s="67" t="s">
        <v>180</v>
      </c>
      <c r="C42" s="68"/>
      <c r="D42" s="69"/>
      <c r="E42" s="69"/>
      <c r="F42" s="70">
        <f>SUM(F26:F35)</f>
        <v>0</v>
      </c>
      <c r="K42" s="70"/>
    </row>
    <row r="43" spans="1:11" x14ac:dyDescent="0.25">
      <c r="A43" s="66"/>
      <c r="B43" s="67" t="s">
        <v>181</v>
      </c>
      <c r="C43" s="68"/>
      <c r="D43" s="69"/>
      <c r="E43" s="69"/>
      <c r="F43" s="70">
        <f>0.21*F42</f>
        <v>0</v>
      </c>
    </row>
    <row r="44" spans="1:11" x14ac:dyDescent="0.25">
      <c r="A44" s="66"/>
      <c r="B44" s="67" t="s">
        <v>182</v>
      </c>
      <c r="C44" s="68"/>
      <c r="D44" s="69"/>
      <c r="E44" s="69"/>
      <c r="F44" s="70">
        <f>+F42+F43</f>
        <v>0</v>
      </c>
    </row>
  </sheetData>
  <mergeCells count="1">
    <mergeCell ref="A8:F8"/>
  </mergeCells>
  <printOptions horizontalCentered="1"/>
  <pageMargins left="0.9055118110236221" right="0.51181102362204722" top="0.94488188976377963" bottom="0.74803149606299213" header="0.31496062992125984" footer="0.31496062992125984"/>
  <pageSetup paperSize="9" scale="67" fitToHeight="2" orientation="portrait" r:id="rId1"/>
  <headerFooter>
    <oddHeader>&amp;R&amp;G</oddHeader>
  </headerFooter>
  <legacyDrawingHF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2:K44"/>
  <sheetViews>
    <sheetView showGridLines="0" view="pageBreakPreview" topLeftCell="A22" zoomScale="115" zoomScaleSheetLayoutView="115" workbookViewId="0">
      <selection activeCell="B3" sqref="A3:F25"/>
    </sheetView>
  </sheetViews>
  <sheetFormatPr baseColWidth="10" defaultRowHeight="15" x14ac:dyDescent="0.25"/>
  <cols>
    <col min="1" max="1" width="11.42578125" customWidth="1"/>
    <col min="2" max="2" width="79.5703125" customWidth="1"/>
    <col min="3" max="3" width="7.7109375" customWidth="1"/>
    <col min="4" max="4" width="9.28515625" customWidth="1"/>
    <col min="5" max="6" width="10.42578125" customWidth="1"/>
    <col min="7" max="7" width="12.7109375" bestFit="1" customWidth="1"/>
    <col min="11" max="11" width="13" bestFit="1" customWidth="1"/>
  </cols>
  <sheetData>
    <row r="2" spans="1:6" ht="18" customHeight="1" x14ac:dyDescent="0.25"/>
    <row r="4" spans="1:6" ht="18" x14ac:dyDescent="0.25">
      <c r="A4" s="135" t="s">
        <v>183</v>
      </c>
      <c r="B4" s="153" t="e">
        <f>+#REF!</f>
        <v>#REF!</v>
      </c>
      <c r="C4" s="3"/>
      <c r="D4" s="3"/>
      <c r="E4" s="2"/>
      <c r="F4" s="2"/>
    </row>
    <row r="5" spans="1:6" ht="18" x14ac:dyDescent="0.25">
      <c r="A5" s="104"/>
      <c r="B5" s="104" t="s">
        <v>321</v>
      </c>
      <c r="C5" s="3"/>
      <c r="D5" s="3"/>
      <c r="E5" s="2"/>
      <c r="F5" s="2"/>
    </row>
    <row r="6" spans="1:6" ht="18" x14ac:dyDescent="0.25">
      <c r="A6" s="1" t="s">
        <v>225</v>
      </c>
      <c r="B6" s="104" t="s">
        <v>286</v>
      </c>
      <c r="C6" s="3"/>
      <c r="D6" s="3"/>
      <c r="E6" s="2"/>
      <c r="F6" s="2"/>
    </row>
    <row r="7" spans="1:6" ht="18" x14ac:dyDescent="0.25">
      <c r="A7" s="2"/>
      <c r="B7" s="104" t="s">
        <v>270</v>
      </c>
      <c r="C7" s="3"/>
      <c r="D7" s="3"/>
      <c r="E7" s="2"/>
      <c r="F7" s="2"/>
    </row>
    <row r="8" spans="1:6" ht="20.25" x14ac:dyDescent="0.25">
      <c r="A8" s="258" t="s">
        <v>2</v>
      </c>
      <c r="B8" s="258"/>
      <c r="C8" s="258"/>
      <c r="D8" s="258"/>
      <c r="E8" s="258"/>
      <c r="F8" s="258"/>
    </row>
    <row r="9" spans="1:6" x14ac:dyDescent="0.25">
      <c r="A9" s="2"/>
      <c r="B9" s="2"/>
      <c r="C9" s="3"/>
      <c r="D9" s="3"/>
      <c r="E9" s="2"/>
      <c r="F9" s="2"/>
    </row>
    <row r="10" spans="1:6" ht="25.5" x14ac:dyDescent="0.25">
      <c r="A10" s="4" t="s">
        <v>3</v>
      </c>
      <c r="B10" s="5" t="s">
        <v>4</v>
      </c>
      <c r="C10" s="6" t="s">
        <v>5</v>
      </c>
      <c r="D10" s="7" t="s">
        <v>7</v>
      </c>
      <c r="E10" s="7" t="s">
        <v>6</v>
      </c>
      <c r="F10" s="7" t="s">
        <v>8</v>
      </c>
    </row>
    <row r="11" spans="1:6" x14ac:dyDescent="0.25">
      <c r="A11" s="110">
        <v>1</v>
      </c>
      <c r="B11" s="111" t="s">
        <v>184</v>
      </c>
      <c r="C11" s="112"/>
      <c r="D11" s="111"/>
      <c r="E11" s="111"/>
      <c r="F11" s="113"/>
    </row>
    <row r="12" spans="1:6" x14ac:dyDescent="0.25">
      <c r="A12" s="52" t="s">
        <v>10</v>
      </c>
      <c r="B12" s="108" t="s">
        <v>186</v>
      </c>
      <c r="C12" s="54" t="s">
        <v>188</v>
      </c>
      <c r="D12" s="109">
        <v>1</v>
      </c>
      <c r="E12" s="55"/>
      <c r="F12" s="56">
        <f>+D12*E12</f>
        <v>0</v>
      </c>
    </row>
    <row r="13" spans="1:6" x14ac:dyDescent="0.25">
      <c r="A13" s="18" t="s">
        <v>185</v>
      </c>
      <c r="B13" s="24" t="s">
        <v>211</v>
      </c>
      <c r="C13" s="20" t="s">
        <v>188</v>
      </c>
      <c r="D13" s="72">
        <v>1</v>
      </c>
      <c r="E13" s="26"/>
      <c r="F13" s="27">
        <f>+D13*E13</f>
        <v>0</v>
      </c>
    </row>
    <row r="14" spans="1:6" x14ac:dyDescent="0.25">
      <c r="A14" s="114">
        <v>2</v>
      </c>
      <c r="B14" s="115" t="s">
        <v>201</v>
      </c>
      <c r="C14" s="116"/>
      <c r="D14" s="117"/>
      <c r="E14" s="118"/>
      <c r="F14" s="119"/>
    </row>
    <row r="15" spans="1:6" x14ac:dyDescent="0.25">
      <c r="A15" s="52" t="s">
        <v>18</v>
      </c>
      <c r="B15" s="108" t="s">
        <v>242</v>
      </c>
      <c r="C15" s="20" t="s">
        <v>188</v>
      </c>
      <c r="D15" s="71">
        <v>1</v>
      </c>
      <c r="E15" s="81"/>
      <c r="F15" s="36">
        <f>+D15*E15</f>
        <v>0</v>
      </c>
    </row>
    <row r="16" spans="1:6" x14ac:dyDescent="0.25">
      <c r="A16" s="91" t="s">
        <v>24</v>
      </c>
      <c r="B16" s="92" t="s">
        <v>255</v>
      </c>
      <c r="C16" s="25" t="s">
        <v>188</v>
      </c>
      <c r="D16" s="132">
        <v>1</v>
      </c>
      <c r="E16" s="133"/>
      <c r="F16" s="27">
        <f>+D16*E16</f>
        <v>0</v>
      </c>
    </row>
    <row r="17" spans="1:10" x14ac:dyDescent="0.25">
      <c r="A17" s="114">
        <v>3</v>
      </c>
      <c r="B17" s="115" t="s">
        <v>331</v>
      </c>
      <c r="C17" s="116"/>
      <c r="D17" s="117"/>
      <c r="E17" s="118"/>
      <c r="F17" s="119"/>
    </row>
    <row r="18" spans="1:10" ht="25.5" x14ac:dyDescent="0.25">
      <c r="A18" s="52" t="s">
        <v>31</v>
      </c>
      <c r="B18" s="158" t="s">
        <v>335</v>
      </c>
      <c r="C18" s="54" t="s">
        <v>104</v>
      </c>
      <c r="D18" s="109">
        <v>21</v>
      </c>
      <c r="E18" s="55"/>
      <c r="F18" s="56">
        <f>+D18*E18</f>
        <v>0</v>
      </c>
    </row>
    <row r="19" spans="1:10" x14ac:dyDescent="0.25">
      <c r="A19" s="52" t="s">
        <v>35</v>
      </c>
      <c r="B19" s="33" t="s">
        <v>328</v>
      </c>
      <c r="C19" s="54" t="s">
        <v>104</v>
      </c>
      <c r="D19" s="109">
        <v>21</v>
      </c>
      <c r="E19" s="55"/>
      <c r="F19" s="56"/>
    </row>
    <row r="20" spans="1:10" x14ac:dyDescent="0.25">
      <c r="A20" s="32" t="s">
        <v>43</v>
      </c>
      <c r="B20" s="33" t="s">
        <v>272</v>
      </c>
      <c r="C20" s="85" t="s">
        <v>104</v>
      </c>
      <c r="D20" s="109">
        <v>21</v>
      </c>
      <c r="E20" s="34"/>
      <c r="F20" s="35">
        <f t="shared" ref="F20" si="0">+D20*E20</f>
        <v>0</v>
      </c>
    </row>
    <row r="21" spans="1:10" x14ac:dyDescent="0.25">
      <c r="A21" s="114">
        <v>4</v>
      </c>
      <c r="B21" s="115" t="s">
        <v>330</v>
      </c>
      <c r="C21" s="116"/>
      <c r="D21" s="117"/>
      <c r="E21" s="118"/>
      <c r="F21" s="119"/>
    </row>
    <row r="22" spans="1:10" x14ac:dyDescent="0.25">
      <c r="A22" s="32" t="s">
        <v>56</v>
      </c>
      <c r="B22" s="33" t="s">
        <v>332</v>
      </c>
      <c r="C22" s="85" t="s">
        <v>104</v>
      </c>
      <c r="D22" s="87">
        <v>39</v>
      </c>
      <c r="E22" s="34"/>
      <c r="F22" s="35">
        <f t="shared" ref="F22:F25" si="1">+D22*E22</f>
        <v>0</v>
      </c>
      <c r="J22" s="97"/>
    </row>
    <row r="23" spans="1:10" x14ac:dyDescent="0.25">
      <c r="A23" s="32" t="s">
        <v>61</v>
      </c>
      <c r="B23" s="33" t="s">
        <v>333</v>
      </c>
      <c r="C23" s="85" t="s">
        <v>104</v>
      </c>
      <c r="D23" s="87">
        <v>39</v>
      </c>
      <c r="E23" s="34"/>
      <c r="F23" s="35">
        <f t="shared" si="1"/>
        <v>0</v>
      </c>
    </row>
    <row r="24" spans="1:10" x14ac:dyDescent="0.25">
      <c r="A24" s="32" t="s">
        <v>67</v>
      </c>
      <c r="B24" s="33" t="s">
        <v>328</v>
      </c>
      <c r="C24" s="85" t="s">
        <v>104</v>
      </c>
      <c r="D24" s="87">
        <v>39</v>
      </c>
      <c r="E24" s="34"/>
      <c r="F24" s="35"/>
    </row>
    <row r="25" spans="1:10" x14ac:dyDescent="0.25">
      <c r="A25" s="18" t="s">
        <v>280</v>
      </c>
      <c r="B25" s="33" t="s">
        <v>329</v>
      </c>
      <c r="C25" s="20" t="s">
        <v>188</v>
      </c>
      <c r="D25" s="76">
        <v>1</v>
      </c>
      <c r="E25" s="21"/>
      <c r="F25" s="35">
        <f t="shared" si="1"/>
        <v>0</v>
      </c>
      <c r="J25" s="97"/>
    </row>
    <row r="26" spans="1:10" x14ac:dyDescent="0.25">
      <c r="A26" s="114">
        <v>5</v>
      </c>
      <c r="B26" s="115" t="s">
        <v>287</v>
      </c>
      <c r="C26" s="116"/>
      <c r="D26" s="117"/>
      <c r="E26" s="118"/>
      <c r="F26" s="119"/>
    </row>
    <row r="27" spans="1:10" x14ac:dyDescent="0.25">
      <c r="A27" s="32" t="s">
        <v>72</v>
      </c>
      <c r="B27" s="134" t="s">
        <v>288</v>
      </c>
      <c r="C27" s="25" t="s">
        <v>229</v>
      </c>
      <c r="D27" s="132">
        <v>2</v>
      </c>
      <c r="E27" s="133"/>
      <c r="F27" s="27">
        <f>+D27*E27</f>
        <v>0</v>
      </c>
    </row>
    <row r="28" spans="1:10" x14ac:dyDescent="0.25">
      <c r="A28" s="98">
        <v>6</v>
      </c>
      <c r="B28" s="115" t="s">
        <v>289</v>
      </c>
      <c r="C28" s="116"/>
      <c r="D28" s="117"/>
      <c r="E28" s="118"/>
      <c r="F28" s="119"/>
    </row>
    <row r="29" spans="1:10" x14ac:dyDescent="0.25">
      <c r="A29" s="18" t="s">
        <v>97</v>
      </c>
      <c r="B29" s="134" t="s">
        <v>300</v>
      </c>
      <c r="C29" s="25" t="s">
        <v>229</v>
      </c>
      <c r="D29" s="132">
        <v>2</v>
      </c>
      <c r="E29" s="133"/>
      <c r="F29" s="27">
        <f>+D29*E29</f>
        <v>0</v>
      </c>
    </row>
    <row r="30" spans="1:10" x14ac:dyDescent="0.25">
      <c r="A30" s="98">
        <v>7</v>
      </c>
      <c r="B30" s="115" t="s">
        <v>290</v>
      </c>
      <c r="C30" s="116"/>
      <c r="D30" s="117"/>
      <c r="E30" s="118"/>
      <c r="F30" s="119"/>
    </row>
    <row r="31" spans="1:10" ht="25.5" x14ac:dyDescent="0.25">
      <c r="A31" s="18" t="s">
        <v>99</v>
      </c>
      <c r="B31" s="158" t="s">
        <v>304</v>
      </c>
      <c r="C31" s="85" t="s">
        <v>229</v>
      </c>
      <c r="D31" s="87">
        <v>1</v>
      </c>
      <c r="E31" s="34"/>
      <c r="F31" s="35">
        <f t="shared" ref="F31" si="2">+D31*E31</f>
        <v>0</v>
      </c>
      <c r="J31" s="97"/>
    </row>
    <row r="32" spans="1:10" x14ac:dyDescent="0.25">
      <c r="A32" s="98">
        <v>8</v>
      </c>
      <c r="B32" s="111" t="s">
        <v>291</v>
      </c>
      <c r="C32" s="116"/>
      <c r="D32" s="117"/>
      <c r="E32" s="118"/>
      <c r="F32" s="119"/>
    </row>
    <row r="33" spans="1:11" x14ac:dyDescent="0.25">
      <c r="A33" s="18" t="s">
        <v>102</v>
      </c>
      <c r="B33" s="33" t="s">
        <v>292</v>
      </c>
      <c r="C33" s="85" t="s">
        <v>104</v>
      </c>
      <c r="D33" s="87">
        <v>70</v>
      </c>
      <c r="E33" s="34"/>
      <c r="F33" s="35">
        <f t="shared" ref="F33" si="3">+D33*E33</f>
        <v>0</v>
      </c>
      <c r="J33" s="97"/>
    </row>
    <row r="34" spans="1:11" x14ac:dyDescent="0.25">
      <c r="A34" s="98">
        <v>9</v>
      </c>
      <c r="B34" s="99" t="s">
        <v>293</v>
      </c>
      <c r="C34" s="100"/>
      <c r="D34" s="101"/>
      <c r="E34" s="102"/>
      <c r="F34" s="103"/>
    </row>
    <row r="35" spans="1:11" x14ac:dyDescent="0.25">
      <c r="A35" s="18" t="s">
        <v>106</v>
      </c>
      <c r="B35" s="19" t="s">
        <v>294</v>
      </c>
      <c r="C35" s="20" t="s">
        <v>188</v>
      </c>
      <c r="D35" s="76">
        <v>1</v>
      </c>
      <c r="E35" s="43"/>
      <c r="F35" s="36">
        <f>+E35*D35</f>
        <v>0</v>
      </c>
    </row>
    <row r="36" spans="1:11" x14ac:dyDescent="0.25">
      <c r="A36" s="98">
        <v>10</v>
      </c>
      <c r="B36" s="99" t="s">
        <v>316</v>
      </c>
      <c r="C36" s="100"/>
      <c r="D36" s="101"/>
      <c r="E36" s="102"/>
      <c r="F36" s="103"/>
    </row>
    <row r="37" spans="1:11" x14ac:dyDescent="0.25">
      <c r="A37" s="18" t="s">
        <v>114</v>
      </c>
      <c r="B37" s="19" t="s">
        <v>317</v>
      </c>
      <c r="C37" s="85" t="s">
        <v>229</v>
      </c>
      <c r="D37" s="75">
        <v>4</v>
      </c>
      <c r="E37" s="86"/>
      <c r="F37" s="36">
        <v>0</v>
      </c>
    </row>
    <row r="38" spans="1:11" x14ac:dyDescent="0.25">
      <c r="A38" s="98">
        <v>11</v>
      </c>
      <c r="B38" s="99" t="s">
        <v>295</v>
      </c>
      <c r="C38" s="100"/>
      <c r="D38" s="101"/>
      <c r="E38" s="102"/>
      <c r="F38" s="103"/>
    </row>
    <row r="39" spans="1:11" x14ac:dyDescent="0.25">
      <c r="A39" s="18" t="s">
        <v>126</v>
      </c>
      <c r="B39" s="19" t="s">
        <v>296</v>
      </c>
      <c r="C39" s="85" t="s">
        <v>229</v>
      </c>
      <c r="D39" s="75">
        <v>4</v>
      </c>
      <c r="E39" s="86"/>
      <c r="F39" s="36">
        <v>0</v>
      </c>
    </row>
    <row r="40" spans="1:11" x14ac:dyDescent="0.25">
      <c r="A40" s="98">
        <v>12</v>
      </c>
      <c r="B40" s="99" t="s">
        <v>297</v>
      </c>
      <c r="C40" s="100"/>
      <c r="D40" s="101"/>
      <c r="E40" s="102"/>
      <c r="F40" s="103"/>
    </row>
    <row r="41" spans="1:11" x14ac:dyDescent="0.25">
      <c r="A41" s="18" t="s">
        <v>143</v>
      </c>
      <c r="B41" s="19" t="s">
        <v>298</v>
      </c>
      <c r="C41" s="85" t="s">
        <v>188</v>
      </c>
      <c r="D41" s="75">
        <v>1</v>
      </c>
      <c r="E41" s="86"/>
      <c r="F41" s="36">
        <v>0</v>
      </c>
    </row>
    <row r="42" spans="1:11" x14ac:dyDescent="0.25">
      <c r="A42" s="66"/>
      <c r="B42" s="67" t="s">
        <v>180</v>
      </c>
      <c r="C42" s="68"/>
      <c r="D42" s="69"/>
      <c r="E42" s="69"/>
      <c r="F42" s="70">
        <f>SUM(F26:F35)</f>
        <v>0</v>
      </c>
      <c r="K42" s="70"/>
    </row>
    <row r="43" spans="1:11" x14ac:dyDescent="0.25">
      <c r="A43" s="66"/>
      <c r="B43" s="67" t="s">
        <v>181</v>
      </c>
      <c r="C43" s="68"/>
      <c r="D43" s="69"/>
      <c r="E43" s="69"/>
      <c r="F43" s="70">
        <f>0.21*F42</f>
        <v>0</v>
      </c>
    </row>
    <row r="44" spans="1:11" x14ac:dyDescent="0.25">
      <c r="A44" s="66"/>
      <c r="B44" s="67" t="s">
        <v>182</v>
      </c>
      <c r="C44" s="68"/>
      <c r="D44" s="69"/>
      <c r="E44" s="69"/>
      <c r="F44" s="70">
        <f>+F42+F43</f>
        <v>0</v>
      </c>
    </row>
  </sheetData>
  <mergeCells count="1">
    <mergeCell ref="A8:F8"/>
  </mergeCells>
  <printOptions horizontalCentered="1"/>
  <pageMargins left="0.9055118110236221" right="0.51181102362204722" top="0.94488188976377963" bottom="0.74803149606299213" header="0.31496062992125984" footer="0.31496062992125984"/>
  <pageSetup paperSize="9" scale="67" fitToHeight="2" orientation="portrait" r:id="rId1"/>
  <headerFooter>
    <oddHeader>&amp;R&amp;G</oddHeader>
  </headerFooter>
  <legacyDrawingHF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B3:H38"/>
  <sheetViews>
    <sheetView showGridLines="0" view="pageBreakPreview" zoomScaleSheetLayoutView="100" workbookViewId="0">
      <selection activeCell="D31" sqref="D31:F31"/>
    </sheetView>
  </sheetViews>
  <sheetFormatPr baseColWidth="10" defaultRowHeight="15" x14ac:dyDescent="0.25"/>
  <cols>
    <col min="3" max="3" width="9.85546875" hidden="1" customWidth="1"/>
    <col min="4" max="4" width="73" customWidth="1"/>
    <col min="5" max="5" width="23.5703125" customWidth="1"/>
  </cols>
  <sheetData>
    <row r="3" spans="2:8" ht="36" x14ac:dyDescent="0.25">
      <c r="C3" s="135" t="s">
        <v>183</v>
      </c>
      <c r="D3" s="137" t="str">
        <f>+'Ap. RUTA NACIONAL 16'!B4</f>
        <v>CONSTRUCCIÓN DE APEADEROS DEL SERVICIO SAENZ PEÑA - CHOROTIS</v>
      </c>
      <c r="E3" s="3"/>
      <c r="F3" s="3"/>
      <c r="G3" s="2"/>
      <c r="H3" s="2"/>
    </row>
    <row r="4" spans="2:8" ht="18" x14ac:dyDescent="0.25">
      <c r="C4" s="104"/>
      <c r="D4" s="104" t="s">
        <v>259</v>
      </c>
      <c r="E4" s="3"/>
      <c r="F4" s="3"/>
      <c r="G4" s="2"/>
      <c r="H4" s="2"/>
    </row>
    <row r="5" spans="2:8" ht="18" x14ac:dyDescent="0.25">
      <c r="C5" s="1" t="s">
        <v>225</v>
      </c>
      <c r="D5" s="104" t="s">
        <v>258</v>
      </c>
      <c r="E5" s="3"/>
      <c r="F5" s="3"/>
      <c r="G5" s="2"/>
      <c r="H5" s="2"/>
    </row>
    <row r="6" spans="2:8" x14ac:dyDescent="0.25">
      <c r="C6" s="2"/>
      <c r="D6" s="2"/>
      <c r="E6" s="3"/>
      <c r="F6" s="3"/>
      <c r="G6" s="2"/>
      <c r="H6" s="2"/>
    </row>
    <row r="7" spans="2:8" ht="20.25" x14ac:dyDescent="0.25">
      <c r="C7" s="258" t="s">
        <v>248</v>
      </c>
      <c r="D7" s="258"/>
      <c r="E7" s="258"/>
      <c r="F7" s="120"/>
      <c r="G7" s="120"/>
      <c r="H7" s="120"/>
    </row>
    <row r="8" spans="2:8" ht="15.75" thickBot="1" x14ac:dyDescent="0.3">
      <c r="C8" s="2"/>
      <c r="D8" s="2"/>
      <c r="E8" s="3"/>
      <c r="F8" s="3"/>
      <c r="G8" s="2"/>
      <c r="H8" s="2"/>
    </row>
    <row r="9" spans="2:8" x14ac:dyDescent="0.25">
      <c r="B9" s="138" t="s">
        <v>265</v>
      </c>
      <c r="C9" s="139" t="s">
        <v>3</v>
      </c>
      <c r="D9" s="140" t="s">
        <v>260</v>
      </c>
      <c r="E9" s="141" t="s">
        <v>244</v>
      </c>
    </row>
    <row r="10" spans="2:8" ht="30" hidden="1" customHeight="1" x14ac:dyDescent="0.25">
      <c r="B10" s="260" t="s">
        <v>261</v>
      </c>
      <c r="C10" s="121">
        <v>1</v>
      </c>
      <c r="D10" s="90" t="e">
        <f>+#REF!</f>
        <v>#REF!</v>
      </c>
      <c r="E10" s="142">
        <v>0</v>
      </c>
    </row>
    <row r="11" spans="2:8" ht="30" hidden="1" customHeight="1" x14ac:dyDescent="0.25">
      <c r="B11" s="261"/>
      <c r="C11" s="121">
        <v>2</v>
      </c>
      <c r="D11" s="90" t="str">
        <f>+'Ap. RUTA NACIONAL 16'!B5</f>
        <v>Ap. RUTA NACIONAL 16</v>
      </c>
      <c r="E11" s="142">
        <v>0</v>
      </c>
    </row>
    <row r="12" spans="2:8" ht="30" hidden="1" customHeight="1" x14ac:dyDescent="0.25">
      <c r="B12" s="261"/>
      <c r="C12" s="121">
        <v>3</v>
      </c>
      <c r="D12" s="90" t="e">
        <f>+#REF!</f>
        <v>#REF!</v>
      </c>
      <c r="E12" s="142">
        <v>0</v>
      </c>
    </row>
    <row r="13" spans="2:8" ht="30" customHeight="1" thickBot="1" x14ac:dyDescent="0.3">
      <c r="B13" s="262"/>
      <c r="C13" s="143"/>
      <c r="D13" s="144" t="s">
        <v>266</v>
      </c>
      <c r="E13" s="145">
        <v>0</v>
      </c>
    </row>
    <row r="14" spans="2:8" ht="30" hidden="1" customHeight="1" x14ac:dyDescent="0.25">
      <c r="B14" s="263" t="s">
        <v>262</v>
      </c>
      <c r="C14" s="146">
        <v>1</v>
      </c>
      <c r="D14" s="147" t="e">
        <f>+#REF!</f>
        <v>#REF!</v>
      </c>
      <c r="E14" s="148">
        <v>0</v>
      </c>
    </row>
    <row r="15" spans="2:8" ht="30" hidden="1" customHeight="1" x14ac:dyDescent="0.25">
      <c r="B15" s="261"/>
      <c r="C15" s="121">
        <v>2</v>
      </c>
      <c r="D15" s="90" t="e">
        <f>+#REF!</f>
        <v>#REF!</v>
      </c>
      <c r="E15" s="142">
        <v>0</v>
      </c>
    </row>
    <row r="16" spans="2:8" ht="30" hidden="1" customHeight="1" x14ac:dyDescent="0.25">
      <c r="B16" s="261"/>
      <c r="C16" s="121">
        <v>3</v>
      </c>
      <c r="D16" s="90" t="e">
        <f>+#REF!</f>
        <v>#REF!</v>
      </c>
      <c r="E16" s="142">
        <v>0</v>
      </c>
    </row>
    <row r="17" spans="2:5" ht="30" customHeight="1" thickBot="1" x14ac:dyDescent="0.3">
      <c r="B17" s="262"/>
      <c r="C17" s="143"/>
      <c r="D17" s="144" t="s">
        <v>267</v>
      </c>
      <c r="E17" s="145">
        <f>+E13</f>
        <v>0</v>
      </c>
    </row>
    <row r="18" spans="2:5" ht="30" hidden="1" customHeight="1" x14ac:dyDescent="0.25">
      <c r="B18" s="263" t="s">
        <v>263</v>
      </c>
      <c r="C18" s="146">
        <v>1</v>
      </c>
      <c r="D18" s="147" t="str">
        <f>+'Ap.LOS AROMOS'!B5</f>
        <v>Bº LOS AROMOS</v>
      </c>
      <c r="E18" s="148">
        <v>0</v>
      </c>
    </row>
    <row r="19" spans="2:5" ht="30" hidden="1" customHeight="1" x14ac:dyDescent="0.25">
      <c r="B19" s="261"/>
      <c r="C19" s="121">
        <v>2</v>
      </c>
      <c r="D19" s="90" t="e">
        <f>+#REF!</f>
        <v>#REF!</v>
      </c>
      <c r="E19" s="142">
        <v>0</v>
      </c>
    </row>
    <row r="20" spans="2:5" ht="30" hidden="1" customHeight="1" x14ac:dyDescent="0.25">
      <c r="B20" s="261"/>
      <c r="C20" s="121">
        <v>3</v>
      </c>
      <c r="D20" s="90" t="e">
        <f>+#REF!</f>
        <v>#REF!</v>
      </c>
      <c r="E20" s="142">
        <v>0</v>
      </c>
    </row>
    <row r="21" spans="2:5" ht="30" customHeight="1" thickBot="1" x14ac:dyDescent="0.3">
      <c r="B21" s="262"/>
      <c r="C21" s="143"/>
      <c r="D21" s="144" t="s">
        <v>268</v>
      </c>
      <c r="E21" s="145">
        <f>+E17</f>
        <v>0</v>
      </c>
    </row>
    <row r="22" spans="2:5" ht="30" hidden="1" customHeight="1" x14ac:dyDescent="0.25">
      <c r="B22" s="263" t="s">
        <v>264</v>
      </c>
      <c r="C22" s="146">
        <v>1</v>
      </c>
      <c r="D22" s="147" t="e">
        <f>+#REF!</f>
        <v>#REF!</v>
      </c>
      <c r="E22" s="148">
        <v>0</v>
      </c>
    </row>
    <row r="23" spans="2:5" ht="30" hidden="1" customHeight="1" x14ac:dyDescent="0.25">
      <c r="B23" s="261"/>
      <c r="C23" s="121">
        <v>2</v>
      </c>
      <c r="D23" s="90" t="e">
        <f>+#REF!</f>
        <v>#REF!</v>
      </c>
      <c r="E23" s="142">
        <v>0</v>
      </c>
    </row>
    <row r="24" spans="2:5" ht="30" hidden="1" customHeight="1" x14ac:dyDescent="0.25">
      <c r="B24" s="261"/>
      <c r="C24" s="121">
        <v>3</v>
      </c>
      <c r="D24" s="90" t="e">
        <f>+#REF!</f>
        <v>#REF!</v>
      </c>
      <c r="E24" s="142">
        <v>0</v>
      </c>
    </row>
    <row r="25" spans="2:5" ht="30" customHeight="1" thickBot="1" x14ac:dyDescent="0.3">
      <c r="B25" s="262"/>
      <c r="C25" s="143"/>
      <c r="D25" s="144" t="s">
        <v>269</v>
      </c>
      <c r="E25" s="145">
        <f>+E21</f>
        <v>0</v>
      </c>
    </row>
    <row r="26" spans="2:5" ht="21.75" thickBot="1" x14ac:dyDescent="0.4">
      <c r="B26" s="149"/>
      <c r="C26" s="150"/>
      <c r="D26" s="151" t="s">
        <v>245</v>
      </c>
      <c r="E26" s="152">
        <f>+E25+E21+E17+E13</f>
        <v>0</v>
      </c>
    </row>
    <row r="29" spans="2:5" x14ac:dyDescent="0.25">
      <c r="C29" t="s">
        <v>247</v>
      </c>
    </row>
    <row r="38" spans="5:5" x14ac:dyDescent="0.25">
      <c r="E38" s="131" t="s">
        <v>246</v>
      </c>
    </row>
  </sheetData>
  <mergeCells count="5">
    <mergeCell ref="C7:E7"/>
    <mergeCell ref="B10:B13"/>
    <mergeCell ref="B14:B17"/>
    <mergeCell ref="B18:B21"/>
    <mergeCell ref="B22:B25"/>
  </mergeCells>
  <pageMargins left="0.70866141732283472" right="0.70866141732283472" top="0.74803149606299213" bottom="0.74803149606299213" header="0.31496062992125984" footer="0.31496062992125984"/>
  <pageSetup paperSize="9" scale="80" orientation="portrait" r:id="rId1"/>
  <headerFooter>
    <oddHeader>&amp;R&amp;G</oddHeader>
  </headerFooter>
  <colBreaks count="1" manualBreakCount="1">
    <brk id="6" max="1048575" man="1"/>
  </colBreaks>
  <legacyDrawingHF r:id="rId2"/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O36"/>
  <sheetViews>
    <sheetView showGridLines="0" view="pageBreakPreview" topLeftCell="A12" zoomScale="115" zoomScaleSheetLayoutView="115" workbookViewId="0">
      <selection activeCell="E10" sqref="E10"/>
    </sheetView>
  </sheetViews>
  <sheetFormatPr baseColWidth="10" defaultRowHeight="15" x14ac:dyDescent="0.25"/>
  <cols>
    <col min="1" max="1" width="11.28515625" customWidth="1"/>
    <col min="2" max="2" width="72.140625" customWidth="1"/>
    <col min="3" max="3" width="9.42578125" customWidth="1"/>
    <col min="4" max="4" width="11.28515625" customWidth="1"/>
    <col min="5" max="6" width="14" customWidth="1"/>
    <col min="7" max="7" width="12.7109375" bestFit="1" customWidth="1"/>
  </cols>
  <sheetData>
    <row r="1" spans="1:15" ht="18" x14ac:dyDescent="0.25">
      <c r="A1" s="1" t="s">
        <v>183</v>
      </c>
      <c r="B1" s="104" t="s">
        <v>236</v>
      </c>
      <c r="C1" s="3"/>
      <c r="D1" s="3"/>
      <c r="E1" s="2"/>
      <c r="F1" s="2"/>
    </row>
    <row r="2" spans="1:15" ht="18" x14ac:dyDescent="0.25">
      <c r="A2" s="104"/>
      <c r="B2" s="104" t="s">
        <v>239</v>
      </c>
      <c r="C2" s="3"/>
      <c r="D2" s="3"/>
      <c r="E2" s="2"/>
      <c r="F2" s="2"/>
    </row>
    <row r="3" spans="1:15" ht="18" x14ac:dyDescent="0.25">
      <c r="A3" s="1" t="s">
        <v>225</v>
      </c>
      <c r="B3" s="104" t="s">
        <v>226</v>
      </c>
      <c r="C3" s="3"/>
      <c r="D3" s="3"/>
      <c r="E3" s="2"/>
      <c r="F3" s="2"/>
      <c r="M3" t="s">
        <v>231</v>
      </c>
    </row>
    <row r="4" spans="1:15" x14ac:dyDescent="0.25">
      <c r="A4" s="2"/>
      <c r="B4" s="2"/>
      <c r="C4" s="3"/>
      <c r="D4" s="3"/>
      <c r="E4" s="2"/>
      <c r="F4" s="2"/>
      <c r="L4" t="s">
        <v>233</v>
      </c>
      <c r="M4" t="s">
        <v>232</v>
      </c>
      <c r="N4" t="s">
        <v>205</v>
      </c>
    </row>
    <row r="5" spans="1:15" ht="20.25" x14ac:dyDescent="0.25">
      <c r="A5" s="258" t="s">
        <v>2</v>
      </c>
      <c r="B5" s="258"/>
      <c r="C5" s="258"/>
      <c r="D5" s="258"/>
      <c r="E5" s="258"/>
      <c r="F5" s="258"/>
      <c r="L5">
        <v>1</v>
      </c>
      <c r="M5">
        <v>12.5</v>
      </c>
      <c r="N5">
        <v>2.5</v>
      </c>
      <c r="O5">
        <f>+M5*N5</f>
        <v>31.25</v>
      </c>
    </row>
    <row r="6" spans="1:15" x14ac:dyDescent="0.25">
      <c r="A6" s="2"/>
      <c r="B6" s="2"/>
      <c r="C6" s="3"/>
      <c r="D6" s="3"/>
      <c r="E6" s="2"/>
      <c r="F6" s="2"/>
      <c r="L6">
        <v>2</v>
      </c>
      <c r="M6">
        <v>12.5</v>
      </c>
      <c r="N6">
        <v>2.5</v>
      </c>
      <c r="O6">
        <f t="shared" ref="O6:O8" si="0">+M6*N6</f>
        <v>31.25</v>
      </c>
    </row>
    <row r="7" spans="1:15" ht="25.5" x14ac:dyDescent="0.25">
      <c r="A7" s="4" t="s">
        <v>3</v>
      </c>
      <c r="B7" s="5" t="s">
        <v>4</v>
      </c>
      <c r="C7" s="6" t="s">
        <v>5</v>
      </c>
      <c r="D7" s="7" t="s">
        <v>7</v>
      </c>
      <c r="E7" s="7" t="s">
        <v>6</v>
      </c>
      <c r="F7" s="7" t="s">
        <v>8</v>
      </c>
      <c r="L7">
        <v>3</v>
      </c>
      <c r="M7">
        <v>10.199999999999999</v>
      </c>
      <c r="N7">
        <v>2.5</v>
      </c>
      <c r="O7">
        <f t="shared" si="0"/>
        <v>25.5</v>
      </c>
    </row>
    <row r="8" spans="1:15" x14ac:dyDescent="0.25">
      <c r="A8" s="8">
        <v>1</v>
      </c>
      <c r="B8" s="9" t="s">
        <v>184</v>
      </c>
      <c r="C8" s="10"/>
      <c r="D8" s="11"/>
      <c r="E8" s="11"/>
      <c r="F8" s="12"/>
      <c r="L8">
        <v>4</v>
      </c>
      <c r="M8">
        <v>10.199999999999999</v>
      </c>
      <c r="N8">
        <v>2.5</v>
      </c>
      <c r="O8">
        <f t="shared" si="0"/>
        <v>25.5</v>
      </c>
    </row>
    <row r="9" spans="1:15" x14ac:dyDescent="0.25">
      <c r="A9" s="18" t="s">
        <v>10</v>
      </c>
      <c r="B9" s="19" t="s">
        <v>186</v>
      </c>
      <c r="C9" s="20" t="s">
        <v>188</v>
      </c>
      <c r="D9" s="71">
        <v>1</v>
      </c>
      <c r="E9" s="21" t="e">
        <f>+#REF!</f>
        <v>#REF!</v>
      </c>
      <c r="F9" s="22" t="e">
        <f>+D9*E9</f>
        <v>#REF!</v>
      </c>
      <c r="O9">
        <f>SUM(O5:O8)</f>
        <v>113.5</v>
      </c>
    </row>
    <row r="10" spans="1:15" x14ac:dyDescent="0.25">
      <c r="A10" s="18" t="s">
        <v>185</v>
      </c>
      <c r="B10" s="24" t="s">
        <v>211</v>
      </c>
      <c r="C10" s="20" t="s">
        <v>188</v>
      </c>
      <c r="D10" s="72">
        <v>1</v>
      </c>
      <c r="E10" s="26" t="e">
        <f>+#REF!</f>
        <v>#REF!</v>
      </c>
      <c r="F10" s="27" t="e">
        <f>+D10*E10</f>
        <v>#REF!</v>
      </c>
    </row>
    <row r="11" spans="1:15" x14ac:dyDescent="0.25">
      <c r="A11" s="8">
        <v>2</v>
      </c>
      <c r="B11" s="9" t="s">
        <v>201</v>
      </c>
      <c r="C11" s="10"/>
      <c r="D11" s="73"/>
      <c r="E11" s="28"/>
      <c r="F11" s="29"/>
    </row>
    <row r="12" spans="1:15" x14ac:dyDescent="0.25">
      <c r="A12" s="32" t="s">
        <v>18</v>
      </c>
      <c r="B12" s="33" t="s">
        <v>200</v>
      </c>
      <c r="C12" s="20" t="s">
        <v>188</v>
      </c>
      <c r="D12" s="75">
        <v>1</v>
      </c>
      <c r="E12" s="34">
        <f>0.01*3000000</f>
        <v>30000</v>
      </c>
      <c r="F12" s="35">
        <f>+D12*E12</f>
        <v>30000</v>
      </c>
      <c r="I12" t="s">
        <v>205</v>
      </c>
      <c r="J12" t="s">
        <v>206</v>
      </c>
    </row>
    <row r="13" spans="1:15" x14ac:dyDescent="0.25">
      <c r="A13" s="8">
        <v>3</v>
      </c>
      <c r="B13" s="9" t="s">
        <v>202</v>
      </c>
      <c r="C13" s="10"/>
      <c r="D13" s="73"/>
      <c r="E13" s="28"/>
      <c r="F13" s="29"/>
    </row>
    <row r="14" spans="1:15" x14ac:dyDescent="0.25">
      <c r="A14" s="32"/>
      <c r="B14" s="33" t="s">
        <v>240</v>
      </c>
      <c r="C14" s="20" t="s">
        <v>188</v>
      </c>
      <c r="D14" s="88">
        <v>1</v>
      </c>
      <c r="E14" s="34" t="e">
        <f>+#REF!</f>
        <v>#REF!</v>
      </c>
      <c r="F14" s="35" t="e">
        <f>+D14*E14</f>
        <v>#REF!</v>
      </c>
      <c r="H14" t="s">
        <v>204</v>
      </c>
      <c r="I14">
        <v>2.7</v>
      </c>
      <c r="J14">
        <v>5</v>
      </c>
      <c r="K14">
        <f>+I14*J14</f>
        <v>13.5</v>
      </c>
    </row>
    <row r="15" spans="1:15" x14ac:dyDescent="0.25">
      <c r="A15" s="32"/>
      <c r="B15" s="33"/>
      <c r="C15" s="85"/>
      <c r="D15" s="88"/>
      <c r="E15" s="34"/>
      <c r="F15" s="35"/>
      <c r="G15" s="89" t="e">
        <f>SUM(F14:F15)</f>
        <v>#REF!</v>
      </c>
      <c r="H15" t="s">
        <v>212</v>
      </c>
      <c r="I15">
        <v>4.8</v>
      </c>
      <c r="J15">
        <v>10</v>
      </c>
      <c r="K15">
        <f>+I15*J15</f>
        <v>48</v>
      </c>
    </row>
    <row r="16" spans="1:15" x14ac:dyDescent="0.25">
      <c r="A16" s="8">
        <v>4</v>
      </c>
      <c r="B16" s="9" t="s">
        <v>189</v>
      </c>
      <c r="C16" s="10"/>
      <c r="D16" s="73"/>
      <c r="E16" s="28"/>
      <c r="F16" s="29"/>
    </row>
    <row r="17" spans="1:8" x14ac:dyDescent="0.25">
      <c r="A17" s="91" t="s">
        <v>56</v>
      </c>
      <c r="B17" s="92" t="s">
        <v>203</v>
      </c>
      <c r="C17" s="93" t="s">
        <v>188</v>
      </c>
      <c r="D17" s="94">
        <v>1</v>
      </c>
      <c r="E17" s="95" t="e">
        <f>+#REF!*60*4*2</f>
        <v>#REF!</v>
      </c>
      <c r="F17" s="96" t="e">
        <f>+D17*E17</f>
        <v>#REF!</v>
      </c>
    </row>
    <row r="18" spans="1:8" x14ac:dyDescent="0.25">
      <c r="A18" s="32" t="s">
        <v>61</v>
      </c>
      <c r="B18" s="33" t="s">
        <v>207</v>
      </c>
      <c r="C18" s="85" t="s">
        <v>187</v>
      </c>
      <c r="D18" s="87">
        <f>160*2*2.5</f>
        <v>800</v>
      </c>
      <c r="E18" s="107" t="e">
        <f>+#REF!</f>
        <v>#REF!</v>
      </c>
      <c r="F18" s="35" t="e">
        <f t="shared" ref="F18:F20" si="1">+D18*E18</f>
        <v>#REF!</v>
      </c>
    </row>
    <row r="19" spans="1:8" x14ac:dyDescent="0.25">
      <c r="A19" s="32" t="s">
        <v>67</v>
      </c>
      <c r="B19" s="33" t="s">
        <v>194</v>
      </c>
      <c r="C19" s="85" t="s">
        <v>187</v>
      </c>
      <c r="D19" s="75">
        <f>160*2</f>
        <v>320</v>
      </c>
      <c r="E19" s="34" t="e">
        <f>+#REF!</f>
        <v>#REF!</v>
      </c>
      <c r="F19" s="35" t="e">
        <f t="shared" si="1"/>
        <v>#REF!</v>
      </c>
    </row>
    <row r="20" spans="1:8" x14ac:dyDescent="0.25">
      <c r="A20" s="32" t="s">
        <v>210</v>
      </c>
      <c r="B20" s="105" t="s">
        <v>228</v>
      </c>
      <c r="C20" s="85" t="s">
        <v>188</v>
      </c>
      <c r="D20" s="75">
        <v>1</v>
      </c>
      <c r="E20" s="34" t="e">
        <f>+#REF!*1.5</f>
        <v>#REF!</v>
      </c>
      <c r="F20" s="35" t="e">
        <f t="shared" si="1"/>
        <v>#REF!</v>
      </c>
      <c r="G20" s="89" t="e">
        <f>SUM(F17:F20)</f>
        <v>#REF!</v>
      </c>
      <c r="H20" t="e">
        <f>+G20/D18</f>
        <v>#REF!</v>
      </c>
    </row>
    <row r="21" spans="1:8" x14ac:dyDescent="0.25">
      <c r="A21" s="50">
        <v>5</v>
      </c>
      <c r="B21" s="38" t="s">
        <v>214</v>
      </c>
      <c r="C21" s="15"/>
      <c r="D21" s="74"/>
      <c r="E21" s="30"/>
      <c r="F21" s="31"/>
    </row>
    <row r="22" spans="1:8" x14ac:dyDescent="0.25">
      <c r="A22" s="32" t="s">
        <v>72</v>
      </c>
      <c r="B22" s="33" t="s">
        <v>217</v>
      </c>
      <c r="C22" s="85"/>
      <c r="D22" s="75"/>
      <c r="E22" s="34"/>
      <c r="F22" s="35"/>
    </row>
    <row r="23" spans="1:8" x14ac:dyDescent="0.25">
      <c r="A23" s="32" t="s">
        <v>76</v>
      </c>
      <c r="B23" s="33" t="s">
        <v>221</v>
      </c>
      <c r="C23" s="85" t="s">
        <v>151</v>
      </c>
      <c r="D23" s="75">
        <f>160*2+20</f>
        <v>340</v>
      </c>
      <c r="E23" s="34" t="e">
        <f>+#REF!</f>
        <v>#REF!</v>
      </c>
      <c r="F23" s="35" t="e">
        <f>+D23*E23</f>
        <v>#REF!</v>
      </c>
    </row>
    <row r="24" spans="1:8" x14ac:dyDescent="0.25">
      <c r="A24" s="32" t="s">
        <v>80</v>
      </c>
      <c r="B24" s="33" t="s">
        <v>223</v>
      </c>
      <c r="C24" s="85" t="s">
        <v>215</v>
      </c>
      <c r="D24" s="87">
        <v>16</v>
      </c>
      <c r="E24" s="34" t="e">
        <f>+#REF!</f>
        <v>#REF!</v>
      </c>
      <c r="F24" s="35" t="e">
        <f t="shared" ref="F24:F27" si="2">+D24*E24</f>
        <v>#REF!</v>
      </c>
    </row>
    <row r="25" spans="1:8" x14ac:dyDescent="0.25">
      <c r="A25" s="32" t="s">
        <v>86</v>
      </c>
      <c r="B25" s="33" t="s">
        <v>237</v>
      </c>
      <c r="C25" s="85"/>
      <c r="D25" s="87"/>
      <c r="E25" s="34"/>
      <c r="F25" s="35">
        <f t="shared" si="2"/>
        <v>0</v>
      </c>
    </row>
    <row r="26" spans="1:8" x14ac:dyDescent="0.25">
      <c r="A26" s="32" t="s">
        <v>92</v>
      </c>
      <c r="B26" s="33" t="s">
        <v>238</v>
      </c>
      <c r="C26" s="85" t="s">
        <v>188</v>
      </c>
      <c r="D26" s="88">
        <v>1</v>
      </c>
      <c r="E26" s="34" t="e">
        <f>+#REF!+70000</f>
        <v>#REF!</v>
      </c>
      <c r="F26" s="35" t="e">
        <f t="shared" si="2"/>
        <v>#REF!</v>
      </c>
    </row>
    <row r="27" spans="1:8" x14ac:dyDescent="0.25">
      <c r="A27" s="32" t="s">
        <v>222</v>
      </c>
      <c r="B27" s="33" t="s">
        <v>220</v>
      </c>
      <c r="C27" s="85" t="s">
        <v>229</v>
      </c>
      <c r="D27" s="88">
        <v>2</v>
      </c>
      <c r="E27" s="34" t="e">
        <f>+#REF!</f>
        <v>#REF!</v>
      </c>
      <c r="F27" s="35" t="e">
        <f t="shared" si="2"/>
        <v>#REF!</v>
      </c>
    </row>
    <row r="28" spans="1:8" x14ac:dyDescent="0.25">
      <c r="A28" s="50">
        <v>6</v>
      </c>
      <c r="B28" s="14" t="s">
        <v>190</v>
      </c>
      <c r="C28" s="15"/>
      <c r="D28" s="74"/>
      <c r="E28" s="30"/>
      <c r="F28" s="31"/>
    </row>
    <row r="29" spans="1:8" x14ac:dyDescent="0.25">
      <c r="A29" s="18" t="s">
        <v>97</v>
      </c>
      <c r="B29" s="19" t="s">
        <v>208</v>
      </c>
      <c r="C29" s="20" t="s">
        <v>187</v>
      </c>
      <c r="D29" s="76">
        <v>160</v>
      </c>
      <c r="E29" s="43" t="e">
        <f>+#REF!</f>
        <v>#REF!</v>
      </c>
      <c r="F29" s="36" t="e">
        <f>+D29*E29</f>
        <v>#REF!</v>
      </c>
    </row>
    <row r="30" spans="1:8" x14ac:dyDescent="0.25">
      <c r="A30" s="18" t="s">
        <v>195</v>
      </c>
      <c r="B30" s="33" t="s">
        <v>227</v>
      </c>
      <c r="C30" s="85" t="s">
        <v>193</v>
      </c>
      <c r="D30" s="75">
        <v>2</v>
      </c>
      <c r="E30" s="86" t="e">
        <f>+#REF!</f>
        <v>#REF!</v>
      </c>
      <c r="F30" s="36" t="e">
        <f t="shared" ref="F30:F31" si="3">+D30*E30</f>
        <v>#REF!</v>
      </c>
    </row>
    <row r="31" spans="1:8" x14ac:dyDescent="0.25">
      <c r="A31" s="32" t="s">
        <v>196</v>
      </c>
      <c r="B31" s="106" t="s">
        <v>219</v>
      </c>
      <c r="C31" s="85" t="s">
        <v>188</v>
      </c>
      <c r="D31" s="75">
        <v>1</v>
      </c>
      <c r="E31" s="86">
        <v>50000</v>
      </c>
      <c r="F31" s="35">
        <f t="shared" si="3"/>
        <v>50000</v>
      </c>
    </row>
    <row r="32" spans="1:8" x14ac:dyDescent="0.25">
      <c r="A32" s="50">
        <v>7</v>
      </c>
      <c r="B32" s="14" t="s">
        <v>191</v>
      </c>
      <c r="C32" s="15"/>
      <c r="D32" s="74"/>
      <c r="E32" s="30"/>
      <c r="F32" s="31"/>
    </row>
    <row r="33" spans="1:7" x14ac:dyDescent="0.25">
      <c r="A33" s="18" t="s">
        <v>99</v>
      </c>
      <c r="B33" s="19" t="s">
        <v>209</v>
      </c>
      <c r="C33" s="20" t="s">
        <v>104</v>
      </c>
      <c r="D33" s="76">
        <v>180</v>
      </c>
      <c r="E33" s="43" t="e">
        <f>+#REF!</f>
        <v>#REF!</v>
      </c>
      <c r="F33" s="36" t="e">
        <f>+D33*E33</f>
        <v>#REF!</v>
      </c>
    </row>
    <row r="34" spans="1:7" x14ac:dyDescent="0.25">
      <c r="A34" s="66"/>
      <c r="B34" s="67" t="s">
        <v>180</v>
      </c>
      <c r="C34" s="68"/>
      <c r="D34" s="69"/>
      <c r="E34" s="69"/>
      <c r="F34" s="70" t="e">
        <f>SUM(F9:F33)</f>
        <v>#REF!</v>
      </c>
    </row>
    <row r="35" spans="1:7" x14ac:dyDescent="0.25">
      <c r="A35" s="66"/>
      <c r="B35" s="67" t="s">
        <v>181</v>
      </c>
      <c r="C35" s="68"/>
      <c r="D35" s="69"/>
      <c r="E35" s="69"/>
      <c r="F35" s="70" t="e">
        <f>0.21*F34</f>
        <v>#REF!</v>
      </c>
    </row>
    <row r="36" spans="1:7" x14ac:dyDescent="0.25">
      <c r="A36" s="66"/>
      <c r="B36" s="67" t="s">
        <v>182</v>
      </c>
      <c r="C36" s="68"/>
      <c r="D36" s="69"/>
      <c r="E36" s="69"/>
      <c r="F36" s="70" t="e">
        <f>+F34+F35</f>
        <v>#REF!</v>
      </c>
      <c r="G36" t="e">
        <f>+F34/D18</f>
        <v>#REF!</v>
      </c>
    </row>
  </sheetData>
  <mergeCells count="1">
    <mergeCell ref="A5:F5"/>
  </mergeCells>
  <printOptions horizontalCentered="1"/>
  <pageMargins left="0.9055118110236221" right="0.51181102362204722" top="0.94488188976377963" bottom="0.74803149606299213" header="0.31496062992125984" footer="0.31496062992125984"/>
  <pageSetup paperSize="9" scale="66" fitToHeight="2" orientation="portrait" r:id="rId1"/>
  <headerFooter>
    <oddFooter>&amp;LPlanilla de Cotizacion&amp;R&amp;P de &amp;N</oddFooter>
  </headerFooter>
  <drawing r:id="rId2"/>
  <legacyDrawing r:id="rId3"/>
  <oleObjects>
    <mc:AlternateContent xmlns:mc="http://schemas.openxmlformats.org/markup-compatibility/2006">
      <mc:Choice Requires="x14">
        <oleObject progId="PBrush" shapeId="18433" r:id="rId4">
          <objectPr defaultSize="0" autoPict="0" r:id="rId5">
            <anchor moveWithCells="1" sizeWithCells="1">
              <from>
                <xdr:col>4</xdr:col>
                <xdr:colOff>257175</xdr:colOff>
                <xdr:row>0</xdr:row>
                <xdr:rowOff>28575</xdr:rowOff>
              </from>
              <to>
                <xdr:col>5</xdr:col>
                <xdr:colOff>533400</xdr:colOff>
                <xdr:row>2</xdr:row>
                <xdr:rowOff>38100</xdr:rowOff>
              </to>
            </anchor>
          </objectPr>
        </oleObject>
      </mc:Choice>
      <mc:Fallback>
        <oleObject progId="PBrush" shapeId="18433" r:id="rId4"/>
      </mc:Fallback>
    </mc:AlternateContent>
  </oleObjects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7030A0"/>
    <pageSetUpPr fitToPage="1"/>
  </sheetPr>
  <dimension ref="A1:O38"/>
  <sheetViews>
    <sheetView showGridLines="0" view="pageBreakPreview" topLeftCell="A14" zoomScale="115" zoomScaleSheetLayoutView="115" workbookViewId="0">
      <selection activeCell="B35" sqref="B35"/>
    </sheetView>
  </sheetViews>
  <sheetFormatPr baseColWidth="10" defaultRowHeight="15" x14ac:dyDescent="0.25"/>
  <cols>
    <col min="1" max="1" width="9.140625" customWidth="1"/>
    <col min="2" max="2" width="66.85546875" customWidth="1"/>
    <col min="3" max="3" width="8.140625" customWidth="1"/>
    <col min="4" max="4" width="10.140625" customWidth="1"/>
    <col min="5" max="5" width="11.140625" customWidth="1"/>
    <col min="6" max="6" width="11.5703125" customWidth="1"/>
    <col min="7" max="7" width="12.7109375" bestFit="1" customWidth="1"/>
  </cols>
  <sheetData>
    <row r="1" spans="1:15" ht="18" x14ac:dyDescent="0.25">
      <c r="A1" s="1" t="s">
        <v>183</v>
      </c>
      <c r="B1" s="104" t="s">
        <v>249</v>
      </c>
      <c r="C1" s="3"/>
      <c r="D1" s="3"/>
      <c r="E1" s="2"/>
      <c r="F1" s="2"/>
    </row>
    <row r="2" spans="1:15" ht="18" x14ac:dyDescent="0.25">
      <c r="A2" s="104"/>
      <c r="B2" s="104" t="s">
        <v>239</v>
      </c>
      <c r="C2" s="3"/>
      <c r="D2" s="3"/>
      <c r="E2" s="2"/>
      <c r="F2" s="2"/>
    </row>
    <row r="3" spans="1:15" ht="18" x14ac:dyDescent="0.25">
      <c r="A3" s="1" t="s">
        <v>225</v>
      </c>
      <c r="B3" s="104" t="s">
        <v>254</v>
      </c>
      <c r="C3" s="3"/>
      <c r="D3" s="3"/>
      <c r="E3" s="2"/>
      <c r="F3" s="2"/>
      <c r="M3" t="s">
        <v>231</v>
      </c>
    </row>
    <row r="4" spans="1:15" ht="18" x14ac:dyDescent="0.25">
      <c r="A4" s="2"/>
      <c r="B4" s="104" t="s">
        <v>226</v>
      </c>
      <c r="C4" s="3"/>
      <c r="D4" s="3"/>
      <c r="E4" s="2"/>
      <c r="F4" s="2"/>
      <c r="L4" t="s">
        <v>233</v>
      </c>
      <c r="M4" t="s">
        <v>232</v>
      </c>
      <c r="N4" t="s">
        <v>205</v>
      </c>
    </row>
    <row r="5" spans="1:15" ht="20.25" x14ac:dyDescent="0.25">
      <c r="A5" s="258" t="s">
        <v>2</v>
      </c>
      <c r="B5" s="258"/>
      <c r="C5" s="258"/>
      <c r="D5" s="258"/>
      <c r="E5" s="258"/>
      <c r="F5" s="258"/>
      <c r="L5">
        <v>1</v>
      </c>
      <c r="M5">
        <v>12.5</v>
      </c>
      <c r="N5">
        <v>2.5</v>
      </c>
      <c r="O5">
        <f>+M5*N5</f>
        <v>31.25</v>
      </c>
    </row>
    <row r="6" spans="1:15" x14ac:dyDescent="0.25">
      <c r="A6" s="2"/>
      <c r="B6" s="2"/>
      <c r="C6" s="3"/>
      <c r="D6" s="3"/>
      <c r="E6" s="2"/>
      <c r="F6" s="2"/>
      <c r="L6">
        <v>2</v>
      </c>
      <c r="M6">
        <v>12.5</v>
      </c>
      <c r="N6">
        <v>2.5</v>
      </c>
      <c r="O6">
        <f t="shared" ref="O6:O8" si="0">+M6*N6</f>
        <v>31.25</v>
      </c>
    </row>
    <row r="7" spans="1:15" ht="25.5" x14ac:dyDescent="0.25">
      <c r="A7" s="4" t="s">
        <v>3</v>
      </c>
      <c r="B7" s="5" t="s">
        <v>4</v>
      </c>
      <c r="C7" s="6" t="s">
        <v>5</v>
      </c>
      <c r="D7" s="7" t="s">
        <v>7</v>
      </c>
      <c r="E7" s="7" t="s">
        <v>6</v>
      </c>
      <c r="F7" s="7" t="s">
        <v>8</v>
      </c>
      <c r="L7">
        <v>3</v>
      </c>
      <c r="M7">
        <v>10.199999999999999</v>
      </c>
      <c r="N7">
        <v>2.5</v>
      </c>
      <c r="O7">
        <f t="shared" si="0"/>
        <v>25.5</v>
      </c>
    </row>
    <row r="8" spans="1:15" x14ac:dyDescent="0.25">
      <c r="A8" s="122">
        <v>1</v>
      </c>
      <c r="B8" s="123" t="s">
        <v>184</v>
      </c>
      <c r="C8" s="124"/>
      <c r="D8" s="123"/>
      <c r="E8" s="123"/>
      <c r="F8" s="125"/>
      <c r="L8">
        <v>4</v>
      </c>
      <c r="M8">
        <v>10.199999999999999</v>
      </c>
      <c r="N8">
        <v>2.5</v>
      </c>
      <c r="O8">
        <f t="shared" si="0"/>
        <v>25.5</v>
      </c>
    </row>
    <row r="9" spans="1:15" x14ac:dyDescent="0.25">
      <c r="A9" s="18" t="s">
        <v>10</v>
      </c>
      <c r="B9" s="19" t="s">
        <v>186</v>
      </c>
      <c r="C9" s="20" t="s">
        <v>188</v>
      </c>
      <c r="D9" s="71">
        <v>1</v>
      </c>
      <c r="E9" s="21"/>
      <c r="F9" s="22">
        <f>+D9*E9</f>
        <v>0</v>
      </c>
      <c r="O9">
        <f>SUM(O5:O8)</f>
        <v>113.5</v>
      </c>
    </row>
    <row r="10" spans="1:15" x14ac:dyDescent="0.25">
      <c r="A10" s="18" t="s">
        <v>185</v>
      </c>
      <c r="B10" s="24" t="s">
        <v>211</v>
      </c>
      <c r="C10" s="20" t="s">
        <v>188</v>
      </c>
      <c r="D10" s="72">
        <v>1</v>
      </c>
      <c r="E10" s="26"/>
      <c r="F10" s="27">
        <f>+D10*E10</f>
        <v>0</v>
      </c>
    </row>
    <row r="11" spans="1:15" x14ac:dyDescent="0.25">
      <c r="A11" s="122">
        <v>2</v>
      </c>
      <c r="B11" s="123" t="s">
        <v>201</v>
      </c>
      <c r="C11" s="124"/>
      <c r="D11" s="126"/>
      <c r="E11" s="127"/>
      <c r="F11" s="128"/>
    </row>
    <row r="12" spans="1:15" x14ac:dyDescent="0.25">
      <c r="A12" s="32" t="s">
        <v>18</v>
      </c>
      <c r="B12" s="33" t="s">
        <v>200</v>
      </c>
      <c r="C12" s="20" t="s">
        <v>188</v>
      </c>
      <c r="D12" s="75">
        <v>1</v>
      </c>
      <c r="E12" s="34"/>
      <c r="F12" s="35">
        <f>+D12*E12</f>
        <v>0</v>
      </c>
    </row>
    <row r="13" spans="1:15" x14ac:dyDescent="0.25">
      <c r="A13" s="122">
        <v>3</v>
      </c>
      <c r="B13" s="123" t="s">
        <v>202</v>
      </c>
      <c r="C13" s="124"/>
      <c r="D13" s="126"/>
      <c r="E13" s="127"/>
      <c r="F13" s="128"/>
    </row>
    <row r="14" spans="1:15" x14ac:dyDescent="0.25">
      <c r="A14" s="32"/>
      <c r="B14" s="33" t="s">
        <v>240</v>
      </c>
      <c r="C14" s="20" t="s">
        <v>188</v>
      </c>
      <c r="D14" s="88">
        <v>1</v>
      </c>
      <c r="E14" s="34"/>
      <c r="F14" s="35">
        <f>+D14*E14</f>
        <v>0</v>
      </c>
    </row>
    <row r="15" spans="1:15" x14ac:dyDescent="0.25">
      <c r="A15" s="122">
        <v>4</v>
      </c>
      <c r="B15" s="123" t="s">
        <v>251</v>
      </c>
      <c r="C15" s="124"/>
      <c r="D15" s="126"/>
      <c r="E15" s="127"/>
      <c r="F15" s="128"/>
    </row>
    <row r="16" spans="1:15" x14ac:dyDescent="0.25">
      <c r="A16" s="32" t="s">
        <v>56</v>
      </c>
      <c r="B16" s="33" t="s">
        <v>250</v>
      </c>
      <c r="C16" s="20" t="s">
        <v>193</v>
      </c>
      <c r="D16" s="88">
        <v>2</v>
      </c>
      <c r="E16" s="34"/>
      <c r="F16" s="35">
        <f>+D16*E16</f>
        <v>0</v>
      </c>
      <c r="G16" s="89"/>
    </row>
    <row r="17" spans="1:8" x14ac:dyDescent="0.25">
      <c r="A17" s="122">
        <v>5</v>
      </c>
      <c r="B17" s="123" t="s">
        <v>189</v>
      </c>
      <c r="C17" s="124"/>
      <c r="D17" s="126"/>
      <c r="E17" s="127"/>
      <c r="F17" s="128"/>
    </row>
    <row r="18" spans="1:8" x14ac:dyDescent="0.25">
      <c r="A18" s="91" t="s">
        <v>72</v>
      </c>
      <c r="B18" s="92" t="s">
        <v>203</v>
      </c>
      <c r="C18" s="93" t="s">
        <v>188</v>
      </c>
      <c r="D18" s="94">
        <v>1</v>
      </c>
      <c r="E18" s="95"/>
      <c r="F18" s="96">
        <f>+D18*E18</f>
        <v>0</v>
      </c>
    </row>
    <row r="19" spans="1:8" x14ac:dyDescent="0.25">
      <c r="A19" s="32" t="s">
        <v>76</v>
      </c>
      <c r="B19" s="33" t="s">
        <v>207</v>
      </c>
      <c r="C19" s="85" t="s">
        <v>187</v>
      </c>
      <c r="D19" s="87">
        <f>160*2*2.5</f>
        <v>800</v>
      </c>
      <c r="E19" s="34"/>
      <c r="F19" s="35">
        <f t="shared" ref="F19:F21" si="1">+D19*E19</f>
        <v>0</v>
      </c>
    </row>
    <row r="20" spans="1:8" x14ac:dyDescent="0.25">
      <c r="A20" s="32" t="s">
        <v>80</v>
      </c>
      <c r="B20" s="33" t="s">
        <v>194</v>
      </c>
      <c r="C20" s="85" t="s">
        <v>187</v>
      </c>
      <c r="D20" s="75">
        <f>160*2</f>
        <v>320</v>
      </c>
      <c r="E20" s="34"/>
      <c r="F20" s="35">
        <f t="shared" si="1"/>
        <v>0</v>
      </c>
    </row>
    <row r="21" spans="1:8" x14ac:dyDescent="0.25">
      <c r="A21" s="32" t="s">
        <v>86</v>
      </c>
      <c r="B21" s="105" t="s">
        <v>228</v>
      </c>
      <c r="C21" s="85" t="s">
        <v>188</v>
      </c>
      <c r="D21" s="75">
        <v>1</v>
      </c>
      <c r="E21" s="34"/>
      <c r="F21" s="35">
        <f t="shared" si="1"/>
        <v>0</v>
      </c>
      <c r="G21" s="89">
        <f>SUM(F18:F21)</f>
        <v>0</v>
      </c>
      <c r="H21">
        <f>+G21/D19</f>
        <v>0</v>
      </c>
    </row>
    <row r="22" spans="1:8" x14ac:dyDescent="0.25">
      <c r="A22" s="98">
        <v>6</v>
      </c>
      <c r="B22" s="129" t="s">
        <v>214</v>
      </c>
      <c r="C22" s="100"/>
      <c r="D22" s="101"/>
      <c r="E22" s="102"/>
      <c r="F22" s="103"/>
    </row>
    <row r="23" spans="1:8" x14ac:dyDescent="0.25">
      <c r="A23" s="32" t="s">
        <v>97</v>
      </c>
      <c r="B23" s="33" t="s">
        <v>217</v>
      </c>
      <c r="C23" s="85"/>
      <c r="D23" s="75"/>
      <c r="E23" s="34"/>
      <c r="F23" s="35"/>
    </row>
    <row r="24" spans="1:8" x14ac:dyDescent="0.25">
      <c r="A24" s="32" t="s">
        <v>195</v>
      </c>
      <c r="B24" s="33" t="s">
        <v>221</v>
      </c>
      <c r="C24" s="85" t="s">
        <v>151</v>
      </c>
      <c r="D24" s="75">
        <f>160*2+20</f>
        <v>340</v>
      </c>
      <c r="E24" s="34"/>
      <c r="F24" s="35">
        <f>+D24*E24</f>
        <v>0</v>
      </c>
    </row>
    <row r="25" spans="1:8" x14ac:dyDescent="0.25">
      <c r="A25" s="32" t="s">
        <v>196</v>
      </c>
      <c r="B25" s="33" t="s">
        <v>223</v>
      </c>
      <c r="C25" s="85" t="s">
        <v>215</v>
      </c>
      <c r="D25" s="87">
        <v>18</v>
      </c>
      <c r="E25" s="34"/>
      <c r="F25" s="35">
        <f t="shared" ref="F25:F28" si="2">+D25*E25</f>
        <v>0</v>
      </c>
    </row>
    <row r="26" spans="1:8" x14ac:dyDescent="0.25">
      <c r="A26" s="32" t="s">
        <v>197</v>
      </c>
      <c r="B26" s="33" t="s">
        <v>224</v>
      </c>
      <c r="C26" s="85" t="s">
        <v>188</v>
      </c>
      <c r="D26" s="87">
        <v>1</v>
      </c>
      <c r="E26" s="34"/>
      <c r="F26" s="35">
        <f t="shared" si="2"/>
        <v>0</v>
      </c>
    </row>
    <row r="27" spans="1:8" x14ac:dyDescent="0.25">
      <c r="A27" s="32" t="s">
        <v>198</v>
      </c>
      <c r="B27" s="33" t="s">
        <v>252</v>
      </c>
      <c r="C27" s="85" t="s">
        <v>188</v>
      </c>
      <c r="D27" s="88">
        <v>1</v>
      </c>
      <c r="E27" s="34"/>
      <c r="F27" s="35">
        <f t="shared" si="2"/>
        <v>0</v>
      </c>
    </row>
    <row r="28" spans="1:8" x14ac:dyDescent="0.25">
      <c r="A28" s="32" t="s">
        <v>241</v>
      </c>
      <c r="B28" s="33" t="s">
        <v>220</v>
      </c>
      <c r="C28" s="85" t="s">
        <v>188</v>
      </c>
      <c r="D28" s="88">
        <v>1</v>
      </c>
      <c r="E28" s="34"/>
      <c r="F28" s="35">
        <f t="shared" si="2"/>
        <v>0</v>
      </c>
    </row>
    <row r="29" spans="1:8" x14ac:dyDescent="0.25">
      <c r="A29" s="98">
        <v>7</v>
      </c>
      <c r="B29" s="99" t="s">
        <v>190</v>
      </c>
      <c r="C29" s="100"/>
      <c r="D29" s="101"/>
      <c r="E29" s="102"/>
      <c r="F29" s="103"/>
    </row>
    <row r="30" spans="1:8" x14ac:dyDescent="0.25">
      <c r="A30" s="18" t="s">
        <v>99</v>
      </c>
      <c r="B30" s="19" t="s">
        <v>253</v>
      </c>
      <c r="C30" s="20" t="s">
        <v>187</v>
      </c>
      <c r="D30" s="76">
        <v>50</v>
      </c>
      <c r="E30" s="43"/>
      <c r="F30" s="36">
        <f>+D30*E30</f>
        <v>0</v>
      </c>
    </row>
    <row r="31" spans="1:8" x14ac:dyDescent="0.25">
      <c r="A31" s="18" t="s">
        <v>199</v>
      </c>
      <c r="B31" s="33" t="s">
        <v>227</v>
      </c>
      <c r="C31" s="85" t="s">
        <v>193</v>
      </c>
      <c r="D31" s="75">
        <v>2</v>
      </c>
      <c r="E31" s="86"/>
      <c r="F31" s="36">
        <f t="shared" ref="F31:F33" si="3">+D31*E31</f>
        <v>0</v>
      </c>
    </row>
    <row r="32" spans="1:8" x14ac:dyDescent="0.25">
      <c r="A32" s="32" t="s">
        <v>234</v>
      </c>
      <c r="B32" s="106" t="s">
        <v>219</v>
      </c>
      <c r="C32" s="85" t="s">
        <v>188</v>
      </c>
      <c r="D32" s="75">
        <v>1</v>
      </c>
      <c r="E32" s="86"/>
      <c r="F32" s="35">
        <f t="shared" si="3"/>
        <v>0</v>
      </c>
    </row>
    <row r="33" spans="1:7" x14ac:dyDescent="0.25">
      <c r="A33" s="32" t="s">
        <v>235</v>
      </c>
      <c r="B33" s="33" t="s">
        <v>243</v>
      </c>
      <c r="C33" s="130" t="s">
        <v>193</v>
      </c>
      <c r="D33" s="88">
        <v>1</v>
      </c>
      <c r="E33" s="86"/>
      <c r="F33" s="35">
        <f t="shared" si="3"/>
        <v>0</v>
      </c>
    </row>
    <row r="34" spans="1:7" x14ac:dyDescent="0.25">
      <c r="A34" s="98">
        <v>8</v>
      </c>
      <c r="B34" s="99" t="s">
        <v>191</v>
      </c>
      <c r="C34" s="100"/>
      <c r="D34" s="101"/>
      <c r="E34" s="102"/>
      <c r="F34" s="103"/>
    </row>
    <row r="35" spans="1:7" x14ac:dyDescent="0.25">
      <c r="A35" s="18" t="s">
        <v>102</v>
      </c>
      <c r="B35" s="19" t="s">
        <v>209</v>
      </c>
      <c r="C35" s="20" t="s">
        <v>104</v>
      </c>
      <c r="D35" s="76">
        <v>180</v>
      </c>
      <c r="E35" s="43"/>
      <c r="F35" s="36">
        <f>+D35*E35</f>
        <v>0</v>
      </c>
    </row>
    <row r="36" spans="1:7" x14ac:dyDescent="0.25">
      <c r="A36" s="66"/>
      <c r="B36" s="67" t="s">
        <v>180</v>
      </c>
      <c r="C36" s="68"/>
      <c r="D36" s="69"/>
      <c r="E36" s="69"/>
      <c r="F36" s="70">
        <f>SUM(F9:F35)</f>
        <v>0</v>
      </c>
    </row>
    <row r="37" spans="1:7" x14ac:dyDescent="0.25">
      <c r="A37" s="66"/>
      <c r="B37" s="67" t="s">
        <v>181</v>
      </c>
      <c r="C37" s="68"/>
      <c r="D37" s="69"/>
      <c r="E37" s="69"/>
      <c r="F37" s="70">
        <f>0.21*F36</f>
        <v>0</v>
      </c>
    </row>
    <row r="38" spans="1:7" x14ac:dyDescent="0.25">
      <c r="A38" s="66"/>
      <c r="B38" s="67" t="s">
        <v>182</v>
      </c>
      <c r="C38" s="68"/>
      <c r="D38" s="69"/>
      <c r="E38" s="69"/>
      <c r="F38" s="70">
        <f>+F36+F37</f>
        <v>0</v>
      </c>
      <c r="G38">
        <f>+F36/D19</f>
        <v>0</v>
      </c>
    </row>
  </sheetData>
  <mergeCells count="1">
    <mergeCell ref="A5:F5"/>
  </mergeCells>
  <printOptions horizontalCentered="1"/>
  <pageMargins left="0.9055118110236221" right="0.51181102362204722" top="0.94488188976377963" bottom="0.74803149606299213" header="0.31496062992125984" footer="0.31496062992125984"/>
  <pageSetup paperSize="9" scale="74" fitToHeight="2" orientation="portrait" r:id="rId1"/>
  <headerFooter>
    <oddFooter>&amp;LPlanilla de Cotizacion&amp;R&amp;P de &amp;N</oddFooter>
  </headerFooter>
  <drawing r:id="rId2"/>
  <legacyDrawing r:id="rId3"/>
  <oleObjects>
    <mc:AlternateContent xmlns:mc="http://schemas.openxmlformats.org/markup-compatibility/2006">
      <mc:Choice Requires="x14">
        <oleObject progId="PBrush" shapeId="55297" r:id="rId4">
          <objectPr defaultSize="0" autoPict="0" r:id="rId5">
            <anchor moveWithCells="1" sizeWithCells="1">
              <from>
                <xdr:col>4</xdr:col>
                <xdr:colOff>257175</xdr:colOff>
                <xdr:row>0</xdr:row>
                <xdr:rowOff>28575</xdr:rowOff>
              </from>
              <to>
                <xdr:col>5</xdr:col>
                <xdr:colOff>533400</xdr:colOff>
                <xdr:row>2</xdr:row>
                <xdr:rowOff>38100</xdr:rowOff>
              </to>
            </anchor>
          </objectPr>
        </oleObject>
      </mc:Choice>
      <mc:Fallback>
        <oleObject progId="PBrush" shapeId="55297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38</vt:i4>
      </vt:variant>
      <vt:variant>
        <vt:lpstr>Rangos con nombre</vt:lpstr>
      </vt:variant>
      <vt:variant>
        <vt:i4>70</vt:i4>
      </vt:variant>
    </vt:vector>
  </HeadingPairs>
  <TitlesOfParts>
    <vt:vector size="108" baseType="lpstr">
      <vt:lpstr>Presupuesto Oficial</vt:lpstr>
      <vt:lpstr>Ap. RUTA NACIONAL 16</vt:lpstr>
      <vt:lpstr>Ap. CAMPO LARGO</vt:lpstr>
      <vt:lpstr>Ap. LAS BREÑAS</vt:lpstr>
      <vt:lpstr>S1 (2)</vt:lpstr>
      <vt:lpstr>RENGLON II</vt:lpstr>
      <vt:lpstr>Planilla de Cot</vt:lpstr>
      <vt:lpstr>Ap. CHARATA</vt:lpstr>
      <vt:lpstr>Ap. PINEDO</vt:lpstr>
      <vt:lpstr>Ap. HERMOSO CAMPO</vt:lpstr>
      <vt:lpstr>S1 (4)</vt:lpstr>
      <vt:lpstr>Ap.LOS AROMOS</vt:lpstr>
      <vt:lpstr>Ap. ABORIGENES</vt:lpstr>
      <vt:lpstr>Ap. ANUNCIACION</vt:lpstr>
      <vt:lpstr>S1 (8)</vt:lpstr>
      <vt:lpstr>Ap. BRASIL</vt:lpstr>
      <vt:lpstr>Ap. SARMIENTO</vt:lpstr>
      <vt:lpstr>Ap. GÜEMES</vt:lpstr>
      <vt:lpstr>Ap. CACIQUE PELAYO</vt:lpstr>
      <vt:lpstr>S1 (6)</vt:lpstr>
      <vt:lpstr>Ap. SIERRAS DE CORDOBA</vt:lpstr>
      <vt:lpstr>Ap. FOTHERINGAN</vt:lpstr>
      <vt:lpstr>Ap. FRAY ROSSI</vt:lpstr>
      <vt:lpstr>Ap. HERNANDARIAS</vt:lpstr>
      <vt:lpstr>Ap. BELGRANO</vt:lpstr>
      <vt:lpstr>Ap. ALBERDI</vt:lpstr>
      <vt:lpstr>Ap. SAN MARTIN</vt:lpstr>
      <vt:lpstr>S1 (7)</vt:lpstr>
      <vt:lpstr>Ap. SILVANO DANTE</vt:lpstr>
      <vt:lpstr>Ap. BOUVIER</vt:lpstr>
      <vt:lpstr>Ap. COCOMAROLA</vt:lpstr>
      <vt:lpstr>Ap. GUSBERTI</vt:lpstr>
      <vt:lpstr>Ap. SAUCE</vt:lpstr>
      <vt:lpstr>Ap. ALGARROBO</vt:lpstr>
      <vt:lpstr>Ap. MOSCONI</vt:lpstr>
      <vt:lpstr>S1 (5)</vt:lpstr>
      <vt:lpstr>UNIV</vt:lpstr>
      <vt:lpstr>UNIV (2)</vt:lpstr>
      <vt:lpstr>'Ap. ABORIGENES'!Área_de_impresión</vt:lpstr>
      <vt:lpstr>'Ap. ALBERDI'!Área_de_impresión</vt:lpstr>
      <vt:lpstr>'Ap. ALGARROBO'!Área_de_impresión</vt:lpstr>
      <vt:lpstr>'Ap. ANUNCIACION'!Área_de_impresión</vt:lpstr>
      <vt:lpstr>'Ap. BELGRANO'!Área_de_impresión</vt:lpstr>
      <vt:lpstr>'Ap. BOUVIER'!Área_de_impresión</vt:lpstr>
      <vt:lpstr>'Ap. BRASIL'!Área_de_impresión</vt:lpstr>
      <vt:lpstr>'Ap. CACIQUE PELAYO'!Área_de_impresión</vt:lpstr>
      <vt:lpstr>'Ap. CAMPO LARGO'!Área_de_impresión</vt:lpstr>
      <vt:lpstr>'Ap. CHARATA'!Área_de_impresión</vt:lpstr>
      <vt:lpstr>'Ap. COCOMAROLA'!Área_de_impresión</vt:lpstr>
      <vt:lpstr>'Ap. FOTHERINGAN'!Área_de_impresión</vt:lpstr>
      <vt:lpstr>'Ap. FRAY ROSSI'!Área_de_impresión</vt:lpstr>
      <vt:lpstr>'Ap. GÜEMES'!Área_de_impresión</vt:lpstr>
      <vt:lpstr>'Ap. GUSBERTI'!Área_de_impresión</vt:lpstr>
      <vt:lpstr>'Ap. HERMOSO CAMPO'!Área_de_impresión</vt:lpstr>
      <vt:lpstr>'Ap. HERNANDARIAS'!Área_de_impresión</vt:lpstr>
      <vt:lpstr>'Ap. LAS BREÑAS'!Área_de_impresión</vt:lpstr>
      <vt:lpstr>'Ap. MOSCONI'!Área_de_impresión</vt:lpstr>
      <vt:lpstr>'Ap. PINEDO'!Área_de_impresión</vt:lpstr>
      <vt:lpstr>'Ap. RUTA NACIONAL 16'!Área_de_impresión</vt:lpstr>
      <vt:lpstr>'Ap. SAN MARTIN'!Área_de_impresión</vt:lpstr>
      <vt:lpstr>'Ap. SARMIENTO'!Área_de_impresión</vt:lpstr>
      <vt:lpstr>'Ap. SAUCE'!Área_de_impresión</vt:lpstr>
      <vt:lpstr>'Ap. SIERRAS DE CORDOBA'!Área_de_impresión</vt:lpstr>
      <vt:lpstr>'Ap. SILVANO DANTE'!Área_de_impresión</vt:lpstr>
      <vt:lpstr>'Ap.LOS AROMOS'!Área_de_impresión</vt:lpstr>
      <vt:lpstr>'Planilla de Cot'!Área_de_impresión</vt:lpstr>
      <vt:lpstr>'Presupuesto Oficial'!Área_de_impresión</vt:lpstr>
      <vt:lpstr>'RENGLON II'!Área_de_impresión</vt:lpstr>
      <vt:lpstr>'S1 (2)'!Área_de_impresión</vt:lpstr>
      <vt:lpstr>'S1 (4)'!Área_de_impresión</vt:lpstr>
      <vt:lpstr>'S1 (5)'!Área_de_impresión</vt:lpstr>
      <vt:lpstr>'S1 (6)'!Área_de_impresión</vt:lpstr>
      <vt:lpstr>'S1 (7)'!Área_de_impresión</vt:lpstr>
      <vt:lpstr>'S1 (8)'!Área_de_impresión</vt:lpstr>
      <vt:lpstr>UNIV!Área_de_impresión</vt:lpstr>
      <vt:lpstr>'UNIV (2)'!Área_de_impresión</vt:lpstr>
      <vt:lpstr>'Ap. ABORIGENES'!Títulos_a_imprimir</vt:lpstr>
      <vt:lpstr>'Ap. ALBERDI'!Títulos_a_imprimir</vt:lpstr>
      <vt:lpstr>'Ap. ALGARROBO'!Títulos_a_imprimir</vt:lpstr>
      <vt:lpstr>'Ap. ANUNCIACION'!Títulos_a_imprimir</vt:lpstr>
      <vt:lpstr>'Ap. BELGRANO'!Títulos_a_imprimir</vt:lpstr>
      <vt:lpstr>'Ap. BOUVIER'!Títulos_a_imprimir</vt:lpstr>
      <vt:lpstr>'Ap. BRASIL'!Títulos_a_imprimir</vt:lpstr>
      <vt:lpstr>'Ap. CACIQUE PELAYO'!Títulos_a_imprimir</vt:lpstr>
      <vt:lpstr>'Ap. CAMPO LARGO'!Títulos_a_imprimir</vt:lpstr>
      <vt:lpstr>'Ap. CHARATA'!Títulos_a_imprimir</vt:lpstr>
      <vt:lpstr>'Ap. COCOMAROLA'!Títulos_a_imprimir</vt:lpstr>
      <vt:lpstr>'Ap. FOTHERINGAN'!Títulos_a_imprimir</vt:lpstr>
      <vt:lpstr>'Ap. FRAY ROSSI'!Títulos_a_imprimir</vt:lpstr>
      <vt:lpstr>'Ap. GÜEMES'!Títulos_a_imprimir</vt:lpstr>
      <vt:lpstr>'Ap. GUSBERTI'!Títulos_a_imprimir</vt:lpstr>
      <vt:lpstr>'Ap. HERMOSO CAMPO'!Títulos_a_imprimir</vt:lpstr>
      <vt:lpstr>'Ap. HERNANDARIAS'!Títulos_a_imprimir</vt:lpstr>
      <vt:lpstr>'Ap. LAS BREÑAS'!Títulos_a_imprimir</vt:lpstr>
      <vt:lpstr>'Ap. MOSCONI'!Títulos_a_imprimir</vt:lpstr>
      <vt:lpstr>'Ap. PINEDO'!Títulos_a_imprimir</vt:lpstr>
      <vt:lpstr>'Ap. RUTA NACIONAL 16'!Títulos_a_imprimir</vt:lpstr>
      <vt:lpstr>'Ap. SAN MARTIN'!Títulos_a_imprimir</vt:lpstr>
      <vt:lpstr>'Ap. SARMIENTO'!Títulos_a_imprimir</vt:lpstr>
      <vt:lpstr>'Ap. SAUCE'!Títulos_a_imprimir</vt:lpstr>
      <vt:lpstr>'Ap. SIERRAS DE CORDOBA'!Títulos_a_imprimir</vt:lpstr>
      <vt:lpstr>'Ap. SILVANO DANTE'!Títulos_a_imprimir</vt:lpstr>
      <vt:lpstr>'Ap.LOS AROMOS'!Títulos_a_imprimir</vt:lpstr>
      <vt:lpstr>'Planilla de Cot'!Títulos_a_imprimir</vt:lpstr>
      <vt:lpstr>'Presupuesto Oficial'!Títulos_a_imprimir</vt:lpstr>
      <vt:lpstr>'RENGLON II'!Títulos_a_imprimir</vt:lpstr>
      <vt:lpstr>UNIV!Títulos_a_imprimir</vt:lpstr>
      <vt:lpstr>'UNIV (2)'!Títulos_a_imprimir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javier.krause</dc:creator>
  <cp:lastModifiedBy>Furlan, Fernando</cp:lastModifiedBy>
  <cp:lastPrinted>2018-01-29T18:15:21Z</cp:lastPrinted>
  <dcterms:created xsi:type="dcterms:W3CDTF">2014-03-17T17:16:48Z</dcterms:created>
  <dcterms:modified xsi:type="dcterms:W3CDTF">2018-03-05T12:27:17Z</dcterms:modified>
</cp:coreProperties>
</file>