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filterPrivacy="1" showInkAnnotation="0" defaultThemeVersion="124226"/>
  <xr:revisionPtr revIDLastSave="0" documentId="8_{14FB29F0-E95C-4F77-A884-612AD20F4898}" xr6:coauthVersionLast="45" xr6:coauthVersionMax="45" xr10:uidLastSave="{00000000-0000-0000-0000-000000000000}"/>
  <workbookProtection workbookAlgorithmName="SHA-512" workbookHashValue="C2tN/JmZeNEb/mcz2m+/XoNkbrdA/pwVei81bSQ3Izw2OimWhPB9/p4YHms4Co6ctLZls+/mTkKYW2xIuhP0Jg==" workbookSaltValue="Vgp3gXCpSE6KTLbEL4Iqfg==" workbookSpinCount="100000" lockStructure="1"/>
  <bookViews>
    <workbookView xWindow="-120" yWindow="-120" windowWidth="20730" windowHeight="11160" activeTab="1" xr2:uid="{00000000-000D-0000-FFFF-FFFF00000000}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7" i="6" l="1"/>
  <c r="D29" i="2" l="1"/>
  <c r="D29" i="6"/>
  <c r="D28" i="6"/>
  <c r="C15" i="6"/>
  <c r="D15" i="6" s="1"/>
  <c r="L17" i="6" s="1"/>
  <c r="D11" i="6"/>
  <c r="D8" i="6"/>
  <c r="D7" i="6"/>
  <c r="D6" i="6"/>
  <c r="D5" i="6"/>
  <c r="F23" i="2"/>
  <c r="E23" i="2"/>
  <c r="D23" i="2"/>
  <c r="C23" i="2"/>
  <c r="K23" i="2" s="1"/>
  <c r="F22" i="2"/>
  <c r="E22" i="2"/>
  <c r="D22" i="2"/>
  <c r="C22" i="2"/>
  <c r="J22" i="2"/>
  <c r="F21" i="2"/>
  <c r="E21" i="2"/>
  <c r="D21" i="2"/>
  <c r="C21" i="2"/>
  <c r="J21" i="2" s="1"/>
  <c r="K21" i="2"/>
  <c r="K22" i="2"/>
  <c r="J23" i="2"/>
  <c r="D11" i="2"/>
  <c r="D6" i="2"/>
  <c r="D30" i="2"/>
  <c r="D28" i="2"/>
  <c r="D27" i="2"/>
  <c r="D5" i="2"/>
  <c r="B15" i="2"/>
  <c r="B16" i="2" s="1"/>
  <c r="A22" i="4"/>
  <c r="D8" i="2"/>
  <c r="D7" i="2"/>
  <c r="A23" i="4"/>
  <c r="A24" i="4"/>
  <c r="A25" i="4" s="1"/>
  <c r="A26" i="4" s="1"/>
  <c r="A27" i="4" s="1"/>
  <c r="A28" i="4" s="1"/>
  <c r="D15" i="2" l="1"/>
  <c r="E15" i="2"/>
  <c r="F15" i="2"/>
  <c r="G15" i="2"/>
  <c r="E15" i="6"/>
  <c r="H15" i="6"/>
  <c r="A29" i="4"/>
  <c r="B21" i="2"/>
  <c r="F16" i="2"/>
  <c r="C16" i="2"/>
  <c r="E16" i="2"/>
  <c r="G16" i="2"/>
  <c r="D16" i="2"/>
  <c r="F15" i="6"/>
  <c r="C20" i="6"/>
  <c r="C15" i="2"/>
  <c r="J15" i="2" s="1"/>
  <c r="G15" i="6"/>
  <c r="L19" i="6"/>
  <c r="L16" i="6"/>
  <c r="L18" i="6"/>
  <c r="L15" i="6"/>
  <c r="K15" i="2" l="1"/>
  <c r="J16" i="2"/>
  <c r="J24" i="2" s="1"/>
  <c r="K16" i="2"/>
  <c r="E20" i="6"/>
  <c r="H20" i="6"/>
  <c r="F20" i="6"/>
  <c r="D20" i="6"/>
  <c r="G20" i="6"/>
  <c r="B17" i="2"/>
  <c r="B22" i="2"/>
  <c r="A30" i="4"/>
  <c r="B23" i="2" s="1"/>
  <c r="K24" i="2" l="1"/>
  <c r="L20" i="6"/>
  <c r="L24" i="6"/>
  <c r="L22" i="6"/>
  <c r="L23" i="6"/>
  <c r="L21" i="6"/>
  <c r="B18" i="2"/>
  <c r="E17" i="2"/>
  <c r="F17" i="2"/>
  <c r="G17" i="2"/>
  <c r="C17" i="2"/>
  <c r="D17" i="2"/>
  <c r="I25" i="6" l="1"/>
  <c r="J17" i="2"/>
  <c r="K17" i="2"/>
  <c r="F18" i="2"/>
  <c r="E18" i="2"/>
  <c r="G18" i="2"/>
  <c r="B19" i="2"/>
  <c r="C18" i="2"/>
  <c r="D18" i="2"/>
  <c r="K18" i="2" l="1"/>
  <c r="J18" i="2"/>
  <c r="G19" i="2"/>
  <c r="C19" i="2"/>
  <c r="E19" i="2"/>
  <c r="B20" i="2"/>
  <c r="D19" i="2"/>
  <c r="F19" i="2"/>
  <c r="J19" i="2" l="1"/>
  <c r="K19" i="2"/>
  <c r="G20" i="2"/>
  <c r="E20" i="2"/>
  <c r="D20" i="2"/>
  <c r="C20" i="2"/>
  <c r="F20" i="2"/>
  <c r="K20" i="2" l="1"/>
  <c r="J20" i="2"/>
  <c r="K25" i="2" s="1"/>
  <c r="K26" i="2" l="1"/>
</calcChain>
</file>

<file path=xl/sharedStrings.xml><?xml version="1.0" encoding="utf-8"?>
<sst xmlns="http://schemas.openxmlformats.org/spreadsheetml/2006/main" count="110" uniqueCount="76">
  <si>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</si>
  <si>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</si>
  <si>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</si>
  <si>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</si>
  <si>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</si>
  <si>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</si>
  <si>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</si>
  <si>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</si>
  <si>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</si>
  <si>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</si>
  <si>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</si>
  <si>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</si>
  <si>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</si>
  <si>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</si>
  <si>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</si>
  <si>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</si>
  <si>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</si>
  <si>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</si>
  <si>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</si>
  <si>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</si>
  <si>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</si>
  <si>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</si>
  <si>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</si>
  <si>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</si>
  <si>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</si>
  <si>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</si>
  <si>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</si>
  <si>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</si>
  <si>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</si>
  <si>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</si>
  <si>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</si>
  <si>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</si>
  <si>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</si>
  <si>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</si>
  <si>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</si>
  <si>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</si>
  <si>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</si>
  <si>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</si>
  <si>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</si>
  <si>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</si>
  <si>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</si>
  <si>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</si>
  <si>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</si>
  <si>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</si>
  <si>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</si>
  <si>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</si>
  <si>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</si>
  <si>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</si>
  <si>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</si>
  <si>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</si>
  <si>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</si>
  <si>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</si>
  <si>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</si>
  <si>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</si>
  <si>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</si>
  <si>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</si>
  <si>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</si>
  <si>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</si>
  <si>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</si>
  <si>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</si>
  <si>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C/U</t>
  </si>
  <si>
    <t>Según Artículo 33 del PCP.</t>
  </si>
  <si>
    <t>Según Artículo 7 del PCP.</t>
  </si>
  <si>
    <t>Según Artículo 8 del PCP.</t>
  </si>
  <si>
    <t>Por Renglón</t>
  </si>
  <si>
    <t>Según Artículo 34 del PCP.</t>
  </si>
  <si>
    <t>21/2020</t>
  </si>
  <si>
    <t>EX-2020-32019725- -APN-SG#SOFSE</t>
  </si>
  <si>
    <t>ADQUISICIÓN DE EJES DE PAR MONTADO DE EMU CSR</t>
  </si>
  <si>
    <t>60 días corridos. (Según Artículo 95 del RCC.)</t>
  </si>
  <si>
    <t>NUM96100000120N</t>
  </si>
  <si>
    <t>NUM96100000130N</t>
  </si>
  <si>
    <t>EJE DE PAR MONTADO. BOGIE MOTRIZ. COCHES ELECTRICOS CSR</t>
  </si>
  <si>
    <t>ALTERNATIVA #1: 34002100003 (CSR)
ALTERNATIVA#2: PLANO: 4.40.1.02.0100 ESP. TÉCNICA: ET-DNT-1052-V1.0 “EJE MOTRIZ PARA COCHES ELECTRICOS. COCHE CSRMITSUBISHI</t>
  </si>
  <si>
    <t>ALTERNATIVA #1: 34012100001 (CSR)
ALTERNATIVA#2: PLANO: 4.40.1.02.1100 ESP. TÉCNICA ET-DNT-1047-V1.0 “EJE PARA COCHES ELECTRICOS REMOLCADOS. COCHE CSR-MITSUBISHI”</t>
  </si>
  <si>
    <t>EJE DE PAR MONTADO. BOGIE. REMOLCADO. COCHES ELECTRICOS CSR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</si>
</sst>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0" fontId="7" fillId="5" borderId="22" xfId="0" applyFont="1" applyFill="1" applyBorder="1" applyProtection="1"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3" fontId="15" fillId="0" borderId="22" xfId="0" applyNumberFormat="1" applyFont="1" applyBorder="1"/>
    <xf numFmtId="0" fontId="15" fillId="0" borderId="22" xfId="0" applyFont="1" applyBorder="1"/>
    <xf numFmtId="0" fontId="19" fillId="6" borderId="22" xfId="0" applyFont="1" applyFill="1" applyBorder="1" applyAlignment="1" applyProtection="1">
      <alignment horizontal="left" vertical="center" wrapText="1"/>
      <protection hidden="1"/>
    </xf>
    <xf numFmtId="0" fontId="15" fillId="0" borderId="22" xfId="0" applyFont="1" applyBorder="1" applyAlignment="1">
      <alignment horizontal="left" vertical="center"/>
    </xf>
    <xf numFmtId="49" fontId="7" fillId="5" borderId="0" xfId="0" applyNumberFormat="1" applyFont="1" applyFill="1" applyProtection="1">
      <protection hidden="1"/>
    </xf>
    <xf numFmtId="0" fontId="15" fillId="0" borderId="0" xfId="0" applyFont="1" applyAlignment="1">
      <alignment horizontal="center" vertical="center"/>
    </xf>
    <xf numFmtId="3" fontId="15" fillId="0" borderId="22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7" fillId="5" borderId="0" xfId="0" applyFont="1" applyFill="1" applyAlignment="1" applyProtection="1">
      <alignment horizontal="center" vertical="center"/>
      <protection hidden="1"/>
    </xf>
    <xf numFmtId="4" fontId="7" fillId="6" borderId="0" xfId="0" applyNumberFormat="1" applyFont="1" applyFill="1" applyBorder="1" applyProtection="1"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12" fillId="5" borderId="0" xfId="1" applyFont="1" applyFill="1" applyBorder="1" applyAlignment="1" applyProtection="1">
      <alignment vertical="center"/>
      <protection hidden="1"/>
    </xf>
  </cellXfs>
  <cellStyles count="6">
    <cellStyle name="Millares" xfId="4" builtinId="3"/>
    <cellStyle name="Millares 2" xfId="2" xr:uid="{00000000-0005-0000-0000-000001000000}"/>
    <cellStyle name="Moneda 2" xfId="5" xr:uid="{00000000-0005-0000-0000-000002000000}"/>
    <cellStyle name="Normal" xfId="0" builtinId="0"/>
    <cellStyle name="Normal 2" xfId="1" xr:uid="{00000000-0005-0000-0000-000004000000}"/>
    <cellStyle name="Porcentaje" xfId="3" builtinId="5"/>
  </cellStyles>
  <dxfs count="3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30</xdr:row>
      <xdr:rowOff>33616</xdr:rowOff>
    </xdr:from>
    <xdr:ext cx="1541305" cy="571501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29</xdr:row>
      <xdr:rowOff>84498</xdr:rowOff>
    </xdr:from>
    <xdr:ext cx="1885697" cy="643165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zoomScale="80" zoomScaleNormal="80" workbookViewId="0">
      <selection activeCell="G15" sqref="G15"/>
    </sheetView>
  </sheetViews>
  <sheetFormatPr baseColWidth="10" defaultRowHeight="12.75" x14ac:dyDescent="0.2"/>
  <cols>
    <col min="1" max="1" width="7.140625" style="1" customWidth="1"/>
    <col min="2" max="2" width="12" style="1" customWidth="1"/>
    <col min="3" max="3" width="9.7109375" style="1" customWidth="1"/>
    <col min="4" max="4" width="11.140625" style="1" customWidth="1"/>
    <col min="5" max="5" width="18.5703125" style="1" customWidth="1"/>
    <col min="6" max="6" width="31.85546875" style="1" customWidth="1"/>
    <col min="7" max="7" width="46.28515625" style="1" customWidth="1"/>
    <col min="8" max="8" width="14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 x14ac:dyDescent="0.25"/>
    <row r="2" spans="2:11" ht="15" customHeight="1" x14ac:dyDescent="0.2">
      <c r="B2" s="138" t="s">
        <v>57</v>
      </c>
      <c r="C2" s="139"/>
      <c r="D2" s="139"/>
      <c r="E2" s="139"/>
      <c r="F2" s="139"/>
      <c r="G2" s="139"/>
      <c r="H2" s="139"/>
      <c r="I2" s="139"/>
      <c r="J2" s="139"/>
      <c r="K2" s="140"/>
    </row>
    <row r="3" spans="2:11" ht="15" customHeight="1" x14ac:dyDescent="0.2">
      <c r="B3" s="141"/>
      <c r="C3" s="142"/>
      <c r="D3" s="142"/>
      <c r="E3" s="142"/>
      <c r="F3" s="142"/>
      <c r="G3" s="142"/>
      <c r="H3" s="142"/>
      <c r="I3" s="142"/>
      <c r="J3" s="142"/>
      <c r="K3" s="143"/>
    </row>
    <row r="4" spans="2:11" ht="15" customHeight="1" thickBot="1" x14ac:dyDescent="0.25">
      <c r="B4" s="144"/>
      <c r="C4" s="145"/>
      <c r="D4" s="145"/>
      <c r="E4" s="145"/>
      <c r="F4" s="145"/>
      <c r="G4" s="145"/>
      <c r="H4" s="145"/>
      <c r="I4" s="145"/>
      <c r="J4" s="145"/>
      <c r="K4" s="146"/>
    </row>
    <row r="5" spans="2:11" ht="18.75" customHeight="1" thickBot="1" x14ac:dyDescent="0.3">
      <c r="B5" s="113" t="s">
        <v>9</v>
      </c>
      <c r="C5" s="114"/>
      <c r="D5" s="129" t="str">
        <f>+'Completar SOFSE'!B5</f>
        <v>21/2020</v>
      </c>
      <c r="E5" s="129"/>
      <c r="F5" s="129"/>
      <c r="G5" s="130"/>
      <c r="H5" s="135" t="s">
        <v>12</v>
      </c>
      <c r="I5" s="136"/>
      <c r="J5" s="136"/>
      <c r="K5" s="137"/>
    </row>
    <row r="6" spans="2:11" ht="30" customHeight="1" x14ac:dyDescent="0.2">
      <c r="B6" s="113" t="s">
        <v>26</v>
      </c>
      <c r="C6" s="114"/>
      <c r="D6" s="131" t="str">
        <f>+'Completar SOFSE'!B6</f>
        <v>Directa por Compulsa Abreviada</v>
      </c>
      <c r="E6" s="131"/>
      <c r="F6" s="131"/>
      <c r="G6" s="132"/>
      <c r="H6" s="115" t="s">
        <v>8</v>
      </c>
      <c r="I6" s="120"/>
      <c r="J6" s="121"/>
      <c r="K6" s="122"/>
    </row>
    <row r="7" spans="2:11" ht="15.75" customHeight="1" x14ac:dyDescent="0.2">
      <c r="B7" s="10" t="s">
        <v>22</v>
      </c>
      <c r="C7" s="11"/>
      <c r="D7" s="133" t="str">
        <f>+'Completar SOFSE'!B7</f>
        <v>EX-2020-32019725- -APN-SG#SOFSE</v>
      </c>
      <c r="E7" s="133"/>
      <c r="F7" s="133"/>
      <c r="G7" s="134"/>
      <c r="H7" s="116"/>
      <c r="I7" s="123"/>
      <c r="J7" s="124"/>
      <c r="K7" s="125"/>
    </row>
    <row r="8" spans="2:11" ht="15.75" customHeight="1" x14ac:dyDescent="0.2">
      <c r="B8" s="151" t="s">
        <v>10</v>
      </c>
      <c r="C8" s="152"/>
      <c r="D8" s="133" t="str">
        <f>+'Completar SOFSE'!B8</f>
        <v>ADQUISICIÓN DE EJES DE PAR MONTADO DE EMU CSR</v>
      </c>
      <c r="E8" s="133"/>
      <c r="F8" s="133"/>
      <c r="G8" s="134"/>
      <c r="H8" s="12" t="s">
        <v>28</v>
      </c>
      <c r="I8" s="117"/>
      <c r="J8" s="118"/>
      <c r="K8" s="119"/>
    </row>
    <row r="9" spans="2:11" ht="16.5" customHeight="1" x14ac:dyDescent="0.2">
      <c r="B9" s="151"/>
      <c r="C9" s="152"/>
      <c r="D9" s="133"/>
      <c r="E9" s="133"/>
      <c r="F9" s="133"/>
      <c r="G9" s="134"/>
      <c r="H9" s="13" t="s">
        <v>1</v>
      </c>
      <c r="I9" s="117"/>
      <c r="J9" s="118"/>
      <c r="K9" s="119"/>
    </row>
    <row r="10" spans="2:11" ht="16.5" customHeight="1" x14ac:dyDescent="0.2">
      <c r="B10" s="151"/>
      <c r="C10" s="152"/>
      <c r="D10" s="133"/>
      <c r="E10" s="133"/>
      <c r="F10" s="133"/>
      <c r="G10" s="134"/>
      <c r="H10" s="13" t="s">
        <v>2</v>
      </c>
      <c r="I10" s="126"/>
      <c r="J10" s="127"/>
      <c r="K10" s="128"/>
    </row>
    <row r="11" spans="2:11" ht="15" x14ac:dyDescent="0.2">
      <c r="B11" s="17" t="s">
        <v>18</v>
      </c>
      <c r="C11" s="18"/>
      <c r="D11" s="232" t="str">
        <f>+'Completar SOFSE'!B11</f>
        <v>Por Renglón</v>
      </c>
      <c r="E11" s="18"/>
      <c r="F11" s="11"/>
      <c r="G11" s="11"/>
      <c r="H11" s="14" t="s">
        <v>5</v>
      </c>
      <c r="I11" s="161"/>
      <c r="J11" s="162"/>
      <c r="K11" s="163"/>
    </row>
    <row r="12" spans="2:11" ht="13.5" thickBot="1" x14ac:dyDescent="0.25">
      <c r="B12" s="19"/>
      <c r="C12" s="20"/>
      <c r="D12" s="20"/>
      <c r="E12" s="21"/>
      <c r="F12" s="20"/>
      <c r="G12" s="20"/>
      <c r="H12" s="15"/>
      <c r="I12" s="22"/>
      <c r="J12" s="22"/>
      <c r="K12" s="16"/>
    </row>
    <row r="13" spans="2:11" ht="15" customHeight="1" x14ac:dyDescent="0.2">
      <c r="B13" s="149" t="s">
        <v>55</v>
      </c>
      <c r="C13" s="155" t="s">
        <v>11</v>
      </c>
      <c r="D13" s="155" t="s">
        <v>3</v>
      </c>
      <c r="E13" s="157" t="s">
        <v>4</v>
      </c>
      <c r="F13" s="159" t="s">
        <v>31</v>
      </c>
      <c r="G13" s="159" t="s">
        <v>54</v>
      </c>
      <c r="H13" s="153" t="s">
        <v>32</v>
      </c>
      <c r="I13" s="153" t="s">
        <v>33</v>
      </c>
      <c r="J13" s="166" t="s">
        <v>34</v>
      </c>
      <c r="K13" s="153" t="s">
        <v>35</v>
      </c>
    </row>
    <row r="14" spans="2:11" ht="15.75" customHeight="1" thickBot="1" x14ac:dyDescent="0.25">
      <c r="B14" s="150"/>
      <c r="C14" s="156"/>
      <c r="D14" s="156"/>
      <c r="E14" s="158"/>
      <c r="F14" s="160"/>
      <c r="G14" s="160"/>
      <c r="H14" s="154"/>
      <c r="I14" s="154"/>
      <c r="J14" s="167"/>
      <c r="K14" s="154"/>
    </row>
    <row r="15" spans="2:11" ht="62.25" customHeight="1" thickBot="1" x14ac:dyDescent="0.25">
      <c r="B15" s="2">
        <f>+'Completar SOFSE'!A21</f>
        <v>1</v>
      </c>
      <c r="C15" s="3">
        <f>VLOOKUP(B15,'Completar SOFSE'!$A$19:$E$483,2,0)</f>
        <v>48</v>
      </c>
      <c r="D15" s="3" t="str">
        <f>VLOOKUP(B15,'Completar SOFSE'!$A$19:$E$483,3,0)</f>
        <v>C/U</v>
      </c>
      <c r="E15" s="3" t="str">
        <f>VLOOKUP(B15,'Completar SOFSE'!$A$19:$E$483,4,0)</f>
        <v>NUM96100000120N</v>
      </c>
      <c r="F15" s="4" t="str">
        <f>VLOOKUP(B15,'Completar SOFSE'!$A$19:$E$483,5,0)</f>
        <v>EJE DE PAR MONTADO. BOGIE MOTRIZ. COCHES ELECTRICOS CSR</v>
      </c>
      <c r="G15" s="81" t="str">
        <f>VLOOKUP(B15,'Completar SOFSE'!$A$19:$F$483,6,0)</f>
        <v>ALTERNATIVA #1: 34002100003 (CSR)
ALTERNATIVA#2: PLANO: 4.40.1.02.0100 ESP. TÉCNICA: ET-DNT-1052-V1.0 “EJE MOTRIZ PARA COCHES ELECTRICOS. COCHE CSRMITSUBISHI</v>
      </c>
      <c r="H15" s="5"/>
      <c r="I15" s="54"/>
      <c r="J15" s="47">
        <f>+(C15*H15)*I15</f>
        <v>0</v>
      </c>
      <c r="K15" s="23">
        <f>+C15*H15</f>
        <v>0</v>
      </c>
    </row>
    <row r="16" spans="2:11" ht="66.75" customHeight="1" thickBot="1" x14ac:dyDescent="0.25">
      <c r="B16" s="6">
        <f>+B15+1</f>
        <v>2</v>
      </c>
      <c r="C16" s="7">
        <f>VLOOKUP(B16,'Completar SOFSE'!$A$19:$E$483,2,0)</f>
        <v>24</v>
      </c>
      <c r="D16" s="7" t="str">
        <f>VLOOKUP(B16,'Completar SOFSE'!$A$19:$E$483,3,0)</f>
        <v>C/U</v>
      </c>
      <c r="E16" s="7" t="str">
        <f>VLOOKUP(B16,'Completar SOFSE'!$A$19:$E$483,4,0)</f>
        <v>NUM96100000130N</v>
      </c>
      <c r="F16" s="9" t="str">
        <f>VLOOKUP(B16,'Completar SOFSE'!$A$19:$E$483,5,0)</f>
        <v>EJE DE PAR MONTADO. BOGIE. REMOLCADO. COCHES ELECTRICOS CSR</v>
      </c>
      <c r="G16" s="81" t="str">
        <f>VLOOKUP(B16,'Completar SOFSE'!$A$19:$F$483,6,0)</f>
        <v>ALTERNATIVA #1: 34012100001 (CSR)
ALTERNATIVA#2: PLANO: 4.40.1.02.1100 ESP. TÉCNICA ET-DNT-1047-V1.0 “EJE PARA COCHES ELECTRICOS REMOLCADOS. COCHE CSR-MITSUBISHI”</v>
      </c>
      <c r="H16" s="48"/>
      <c r="I16" s="54"/>
      <c r="J16" s="49">
        <f t="shared" ref="J16:J20" si="0">+(C16*H16)*I16</f>
        <v>0</v>
      </c>
      <c r="K16" s="50">
        <f t="shared" ref="K16:K20" si="1">+C16*H16</f>
        <v>0</v>
      </c>
    </row>
    <row r="17" spans="2:11" ht="13.5" hidden="1" thickBot="1" x14ac:dyDescent="0.25">
      <c r="B17" s="6" t="e">
        <f>+#REF!+1</f>
        <v>#REF!</v>
      </c>
      <c r="C17" s="7" t="e">
        <f>VLOOKUP(B17,'Completar SOFSE'!$A$19:$E$483,2,0)</f>
        <v>#REF!</v>
      </c>
      <c r="D17" s="7" t="e">
        <f>VLOOKUP(B17,'Completar SOFSE'!$A$19:$E$483,3,0)</f>
        <v>#REF!</v>
      </c>
      <c r="E17" s="7" t="e">
        <f>VLOOKUP(B17,'Completar SOFSE'!$A$19:$E$483,4,0)</f>
        <v>#REF!</v>
      </c>
      <c r="F17" s="9" t="e">
        <f>VLOOKUP(B17,'Completar SOFSE'!$A$19:$E$483,5,0)</f>
        <v>#REF!</v>
      </c>
      <c r="G17" s="81" t="e">
        <f>VLOOKUP(B17,'Completar SOFSE'!$A$19:$F$483,6,0)</f>
        <v>#REF!</v>
      </c>
      <c r="H17" s="48"/>
      <c r="I17" s="55"/>
      <c r="J17" s="49" t="e">
        <f t="shared" si="0"/>
        <v>#REF!</v>
      </c>
      <c r="K17" s="50" t="e">
        <f t="shared" si="1"/>
        <v>#REF!</v>
      </c>
    </row>
    <row r="18" spans="2:11" hidden="1" x14ac:dyDescent="0.2">
      <c r="B18" s="6" t="e">
        <f t="shared" ref="B18:B20" si="2">+B17+1</f>
        <v>#REF!</v>
      </c>
      <c r="C18" s="7" t="e">
        <f>VLOOKUP(B18,'Completar SOFSE'!$A$19:$E$483,2,0)</f>
        <v>#REF!</v>
      </c>
      <c r="D18" s="7" t="e">
        <f>VLOOKUP(B18,'Completar SOFSE'!$A$19:$E$483,3,0)</f>
        <v>#REF!</v>
      </c>
      <c r="E18" s="7" t="e">
        <f>VLOOKUP(B18,'Completar SOFSE'!$A$19:$E$483,4,0)</f>
        <v>#REF!</v>
      </c>
      <c r="F18" s="9" t="e">
        <f>VLOOKUP(B18,'Completar SOFSE'!$A$19:$E$483,5,0)</f>
        <v>#REF!</v>
      </c>
      <c r="G18" s="81" t="e">
        <f>VLOOKUP(B18,'Completar SOFSE'!$A$19:$F$483,6,0)</f>
        <v>#REF!</v>
      </c>
      <c r="H18" s="48"/>
      <c r="I18" s="55"/>
      <c r="J18" s="49" t="e">
        <f t="shared" si="0"/>
        <v>#REF!</v>
      </c>
      <c r="K18" s="50" t="e">
        <f t="shared" si="1"/>
        <v>#REF!</v>
      </c>
    </row>
    <row r="19" spans="2:11" hidden="1" x14ac:dyDescent="0.2">
      <c r="B19" s="6" t="e">
        <f t="shared" si="2"/>
        <v>#REF!</v>
      </c>
      <c r="C19" s="7" t="e">
        <f>VLOOKUP(B19,'Completar SOFSE'!$A$19:$E$483,2,0)</f>
        <v>#REF!</v>
      </c>
      <c r="D19" s="7" t="e">
        <f>VLOOKUP(B19,'Completar SOFSE'!$A$19:$E$483,3,0)</f>
        <v>#REF!</v>
      </c>
      <c r="E19" s="7" t="e">
        <f>VLOOKUP(B19,'Completar SOFSE'!$A$19:$E$483,4,0)</f>
        <v>#REF!</v>
      </c>
      <c r="F19" s="9" t="e">
        <f>VLOOKUP(B19,'Completar SOFSE'!$A$19:$E$483,5,0)</f>
        <v>#REF!</v>
      </c>
      <c r="G19" s="81" t="e">
        <f>VLOOKUP(B19,'Completar SOFSE'!$A$19:$F$483,6,0)</f>
        <v>#REF!</v>
      </c>
      <c r="H19" s="48"/>
      <c r="I19" s="55"/>
      <c r="J19" s="49" t="e">
        <f t="shared" si="0"/>
        <v>#REF!</v>
      </c>
      <c r="K19" s="50" t="e">
        <f t="shared" si="1"/>
        <v>#REF!</v>
      </c>
    </row>
    <row r="20" spans="2:11" hidden="1" x14ac:dyDescent="0.2">
      <c r="B20" s="6" t="e">
        <f t="shared" si="2"/>
        <v>#REF!</v>
      </c>
      <c r="C20" s="7" t="e">
        <f>VLOOKUP(B20,'Completar SOFSE'!$A$19:$E$483,2,0)</f>
        <v>#REF!</v>
      </c>
      <c r="D20" s="7" t="e">
        <f>VLOOKUP(B20,'Completar SOFSE'!$A$19:$E$483,3,0)</f>
        <v>#REF!</v>
      </c>
      <c r="E20" s="7" t="e">
        <f>VLOOKUP(B20,'Completar SOFSE'!$A$19:$E$483,4,0)</f>
        <v>#REF!</v>
      </c>
      <c r="F20" s="9" t="e">
        <f>VLOOKUP(B20,'Completar SOFSE'!$A$19:$E$483,5,0)</f>
        <v>#REF!</v>
      </c>
      <c r="G20" s="81" t="e">
        <f>VLOOKUP(B20,'Completar SOFSE'!$A$19:$F$483,6,0)</f>
        <v>#REF!</v>
      </c>
      <c r="H20" s="48"/>
      <c r="I20" s="55"/>
      <c r="J20" s="49" t="e">
        <f t="shared" si="0"/>
        <v>#REF!</v>
      </c>
      <c r="K20" s="50" t="e">
        <f t="shared" si="1"/>
        <v>#REF!</v>
      </c>
    </row>
    <row r="21" spans="2:11" hidden="1" x14ac:dyDescent="0.2">
      <c r="B21" s="6">
        <f>+'Completar SOFSE'!A28</f>
        <v>8</v>
      </c>
      <c r="C21" s="7">
        <f>+'Completar SOFSE'!B28</f>
        <v>0</v>
      </c>
      <c r="D21" s="7">
        <f>+'Completar SOFSE'!C28</f>
        <v>0</v>
      </c>
      <c r="E21" s="7">
        <f>+'Completar SOFSE'!D28</f>
        <v>0</v>
      </c>
      <c r="F21" s="9">
        <f>+'Completar SOFSE'!E28</f>
        <v>0</v>
      </c>
      <c r="G21" s="81"/>
      <c r="H21" s="48"/>
      <c r="I21" s="55"/>
      <c r="J21" s="49">
        <f t="shared" ref="J21:J23" si="3">+(C21*H21)*I21</f>
        <v>0</v>
      </c>
      <c r="K21" s="50">
        <f t="shared" ref="K21:K23" si="4">+C21*H21</f>
        <v>0</v>
      </c>
    </row>
    <row r="22" spans="2:11" hidden="1" x14ac:dyDescent="0.2">
      <c r="B22" s="6">
        <f>+'Completar SOFSE'!A29</f>
        <v>9</v>
      </c>
      <c r="C22" s="7">
        <f>+'Completar SOFSE'!B29</f>
        <v>0</v>
      </c>
      <c r="D22" s="7">
        <f>+'Completar SOFSE'!C29</f>
        <v>0</v>
      </c>
      <c r="E22" s="7">
        <f>+'Completar SOFSE'!D29</f>
        <v>0</v>
      </c>
      <c r="F22" s="9">
        <f>+'Completar SOFSE'!E29</f>
        <v>0</v>
      </c>
      <c r="G22" s="81"/>
      <c r="H22" s="48"/>
      <c r="I22" s="55"/>
      <c r="J22" s="49">
        <f t="shared" si="3"/>
        <v>0</v>
      </c>
      <c r="K22" s="50">
        <f t="shared" si="4"/>
        <v>0</v>
      </c>
    </row>
    <row r="23" spans="2:11" ht="13.5" hidden="1" thickBot="1" x14ac:dyDescent="0.25">
      <c r="B23" s="6">
        <f>+'Completar SOFSE'!A30</f>
        <v>10</v>
      </c>
      <c r="C23" s="7">
        <f>+'Completar SOFSE'!B30</f>
        <v>0</v>
      </c>
      <c r="D23" s="7">
        <f>+'Completar SOFSE'!C30</f>
        <v>0</v>
      </c>
      <c r="E23" s="7">
        <f>+'Completar SOFSE'!D30</f>
        <v>0</v>
      </c>
      <c r="F23" s="9">
        <f>+'Completar SOFSE'!E30</f>
        <v>0</v>
      </c>
      <c r="G23" s="81"/>
      <c r="H23" s="48"/>
      <c r="I23" s="55"/>
      <c r="J23" s="49">
        <f t="shared" si="3"/>
        <v>0</v>
      </c>
      <c r="K23" s="50">
        <f t="shared" si="4"/>
        <v>0</v>
      </c>
    </row>
    <row r="24" spans="2:11" ht="19.5" customHeight="1" thickBot="1" x14ac:dyDescent="0.25">
      <c r="B24" s="168" t="s">
        <v>19</v>
      </c>
      <c r="C24" s="169"/>
      <c r="D24" s="169"/>
      <c r="E24" s="169"/>
      <c r="F24" s="170"/>
      <c r="G24" s="83"/>
      <c r="H24" s="84"/>
      <c r="I24" s="84"/>
      <c r="J24" s="85">
        <f>SUM(J15:J16)</f>
        <v>0</v>
      </c>
      <c r="K24" s="86">
        <f>SUM(K15:K16)</f>
        <v>0</v>
      </c>
    </row>
    <row r="25" spans="2:11" ht="16.5" customHeight="1" thickBot="1" x14ac:dyDescent="0.25">
      <c r="B25" s="168" t="s">
        <v>20</v>
      </c>
      <c r="C25" s="169"/>
      <c r="D25" s="169"/>
      <c r="E25" s="169"/>
      <c r="F25" s="170"/>
      <c r="G25" s="87"/>
      <c r="H25" s="88"/>
      <c r="I25" s="88"/>
      <c r="J25" s="89"/>
      <c r="K25" s="90">
        <f>+J24</f>
        <v>0</v>
      </c>
    </row>
    <row r="26" spans="2:11" ht="18.75" thickBot="1" x14ac:dyDescent="0.25">
      <c r="B26" s="168" t="s">
        <v>0</v>
      </c>
      <c r="C26" s="169"/>
      <c r="D26" s="169"/>
      <c r="E26" s="169"/>
      <c r="F26" s="170"/>
      <c r="G26" s="87"/>
      <c r="H26" s="88"/>
      <c r="I26" s="88"/>
      <c r="J26" s="89"/>
      <c r="K26" s="91">
        <f>+K24+K25</f>
        <v>0</v>
      </c>
    </row>
    <row r="27" spans="2:11" ht="19.5" customHeight="1" thickBot="1" x14ac:dyDescent="0.25">
      <c r="B27" s="147" t="s">
        <v>21</v>
      </c>
      <c r="C27" s="148"/>
      <c r="D27" s="164" t="str">
        <f>+'Completar SOFSE'!B12</f>
        <v>Según Artículo 33 del PCP.</v>
      </c>
      <c r="E27" s="164"/>
      <c r="F27" s="164"/>
      <c r="G27" s="164"/>
      <c r="H27" s="164"/>
      <c r="I27" s="164"/>
      <c r="J27" s="164"/>
      <c r="K27" s="165"/>
    </row>
    <row r="28" spans="2:11" ht="18" customHeight="1" thickBot="1" x14ac:dyDescent="0.25">
      <c r="B28" s="147" t="s">
        <v>6</v>
      </c>
      <c r="C28" s="148"/>
      <c r="D28" s="164" t="str">
        <f>+'Completar SOFSE'!B13</f>
        <v>Según Artículo 7 del PCP.</v>
      </c>
      <c r="E28" s="164"/>
      <c r="F28" s="164"/>
      <c r="G28" s="164"/>
      <c r="H28" s="164"/>
      <c r="I28" s="164"/>
      <c r="J28" s="164"/>
      <c r="K28" s="165"/>
    </row>
    <row r="29" spans="2:11" ht="18" customHeight="1" thickBot="1" x14ac:dyDescent="0.25">
      <c r="B29" s="147" t="s">
        <v>56</v>
      </c>
      <c r="C29" s="148"/>
      <c r="D29" s="164" t="str">
        <f>+'Completar SOFSE'!B14</f>
        <v>Según Artículo 8 del PCP.</v>
      </c>
      <c r="E29" s="164"/>
      <c r="F29" s="164"/>
      <c r="G29" s="164"/>
      <c r="H29" s="164"/>
      <c r="I29" s="164"/>
      <c r="J29" s="164"/>
      <c r="K29" s="165"/>
    </row>
    <row r="30" spans="2:11" ht="24" customHeight="1" thickBot="1" x14ac:dyDescent="0.25">
      <c r="B30" s="147" t="s">
        <v>7</v>
      </c>
      <c r="C30" s="148"/>
      <c r="D30" s="164" t="str">
        <f>+'Completar SOFSE'!B15</f>
        <v>60 días corridos. (Según Artículo 95 del RCC.)</v>
      </c>
      <c r="E30" s="164"/>
      <c r="F30" s="164"/>
      <c r="G30" s="164"/>
      <c r="H30" s="164"/>
      <c r="I30" s="164"/>
      <c r="J30" s="164"/>
      <c r="K30" s="165"/>
    </row>
    <row r="31" spans="2:11" x14ac:dyDescent="0.2">
      <c r="B31" s="24"/>
      <c r="C31" s="25"/>
      <c r="D31" s="25"/>
      <c r="E31" s="25"/>
      <c r="F31" s="26"/>
      <c r="G31" s="26"/>
      <c r="H31" s="26"/>
      <c r="I31" s="26"/>
      <c r="J31" s="26"/>
      <c r="K31" s="27"/>
    </row>
    <row r="32" spans="2:11" x14ac:dyDescent="0.2">
      <c r="B32" s="24"/>
      <c r="C32" s="25"/>
      <c r="D32" s="25"/>
      <c r="E32" s="25"/>
      <c r="F32" s="26"/>
      <c r="G32" s="26"/>
      <c r="H32" s="26"/>
      <c r="I32" s="26"/>
      <c r="J32" s="26"/>
      <c r="K32" s="27"/>
    </row>
    <row r="33" spans="2:11" x14ac:dyDescent="0.2">
      <c r="B33" s="24"/>
      <c r="C33" s="25"/>
      <c r="D33" s="25"/>
      <c r="E33" s="25"/>
      <c r="F33" s="26"/>
      <c r="G33" s="26"/>
      <c r="H33" s="26"/>
      <c r="I33" s="26"/>
      <c r="J33" s="26"/>
      <c r="K33" s="27"/>
    </row>
    <row r="34" spans="2:11" ht="13.5" thickBot="1" x14ac:dyDescent="0.25">
      <c r="B34" s="28"/>
      <c r="C34" s="29"/>
      <c r="D34" s="29"/>
      <c r="E34" s="29"/>
      <c r="F34" s="30"/>
      <c r="G34" s="30"/>
      <c r="H34" s="30"/>
      <c r="I34" s="30"/>
      <c r="J34" s="30"/>
      <c r="K34" s="31"/>
    </row>
  </sheetData>
  <sheetProtection algorithmName="SHA-512" hashValue="za6HMaM2YxtJxpSfqQO4CCdDme5fGysW6ORXKrYVoXhxVy3AVsFyfhTBh3IHa9nU6ikptZnCE98BNW9pE+QM8Q==" saltValue="qxKtsomPMBX+Ic5+M4iDDQ==" spinCount="100000" sheet="1" objects="1" scenarios="1"/>
  <mergeCells count="36">
    <mergeCell ref="D30:K30"/>
    <mergeCell ref="J13:J14"/>
    <mergeCell ref="K13:K14"/>
    <mergeCell ref="G13:G14"/>
    <mergeCell ref="B24:F24"/>
    <mergeCell ref="B25:F25"/>
    <mergeCell ref="B26:F26"/>
    <mergeCell ref="B29:C29"/>
    <mergeCell ref="D29:K29"/>
    <mergeCell ref="B2:K4"/>
    <mergeCell ref="B30:C30"/>
    <mergeCell ref="B27:C27"/>
    <mergeCell ref="B28:C28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7:K27"/>
    <mergeCell ref="D28:K28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K21:K23 H21:H23 J15:J23" xr:uid="{00000000-0002-0000-0000-000000000000}"/>
    <dataValidation operator="equal" allowBlank="1" showInputMessage="1" showErrorMessage="1" promptTitle="Completar por el Oferente" prompt=" " sqref="I6 I8:K10" xr:uid="{00000000-0002-0000-0000-000003000000}"/>
    <dataValidation allowBlank="1" showErrorMessage="1" promptTitle="Completar por el oferente" prompt="Completar por el oferente" sqref="K15:K20" xr:uid="{00000000-0002-0000-0000-000001000000}"/>
    <dataValidation allowBlank="1" showInputMessage="1" showErrorMessage="1" promptTitle="Completar por el Oferente" prompt=" " sqref="H15:H20" xr:uid="{00000000-0002-0000-0000-000002000000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 xr:uid="{00000000-0002-0000-0000-000004000000}">
          <x14:formula1>
            <xm:f>'Completar SOFSE'!$L$5:$L$7</xm:f>
          </x14:formula1>
          <xm:sqref>I21:I23</xm:sqref>
        </x14:dataValidation>
        <x14:dataValidation type="list" operator="equal" allowBlank="1" showInputMessage="1" showErrorMessage="1" promptTitle="Completar por el Oferente" prompt=" " xr:uid="{00000000-0002-0000-0000-000006000000}">
          <x14:formula1>
            <xm:f>'Completar SOFSE'!$I$5:$I$8</xm:f>
          </x14:formula1>
          <xm:sqref>I11:K11</xm:sqref>
        </x14:dataValidation>
        <x14:dataValidation type="list" allowBlank="1" showInputMessage="1" showErrorMessage="1" promptTitle="Completar por el oferente" prompt=" " xr:uid="{00000000-0002-0000-0000-000005000000}">
          <x14:formula1>
            <xm:f>'Completar SOFSE'!$L$5:$L$7</xm:f>
          </x14:formula1>
          <xm:sqref>I15:I20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34"/>
  <sheetViews>
    <sheetView tabSelected="1" zoomScale="85" zoomScaleNormal="85" workbookViewId="0">
      <selection activeCell="H20" sqref="H20:H24"/>
    </sheetView>
  </sheetViews>
  <sheetFormatPr baseColWidth="10" defaultRowHeight="12.75" x14ac:dyDescent="0.2"/>
  <cols>
    <col min="1" max="1" width="4.7109375" style="1" customWidth="1"/>
    <col min="2" max="2" width="13.42578125" style="1" customWidth="1"/>
    <col min="3" max="3" width="8.7109375" style="1" bestFit="1" customWidth="1"/>
    <col min="4" max="4" width="11.7109375" style="1" customWidth="1"/>
    <col min="5" max="5" width="7.85546875" style="1" bestFit="1" customWidth="1"/>
    <col min="6" max="6" width="18.28515625" style="1" customWidth="1"/>
    <col min="7" max="7" width="26.42578125" style="1" customWidth="1"/>
    <col min="8" max="8" width="36.42578125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 x14ac:dyDescent="0.2">
      <c r="B1" s="45"/>
      <c r="C1" s="45"/>
      <c r="D1" s="45"/>
      <c r="E1" s="45"/>
      <c r="F1" s="45"/>
      <c r="G1" s="46"/>
      <c r="H1" s="46"/>
      <c r="I1" s="46"/>
      <c r="J1" s="46"/>
      <c r="K1" s="46"/>
      <c r="L1" s="46"/>
    </row>
    <row r="2" spans="2:12" ht="13.5" thickBot="1" x14ac:dyDescent="0.25">
      <c r="B2" s="45"/>
      <c r="C2" s="45"/>
      <c r="D2" s="45"/>
      <c r="E2" s="45"/>
      <c r="F2" s="45"/>
      <c r="G2" s="46"/>
      <c r="H2" s="46"/>
      <c r="I2" s="46"/>
      <c r="J2" s="46"/>
      <c r="K2" s="46"/>
      <c r="L2" s="46"/>
    </row>
    <row r="3" spans="2:12" ht="23.25" customHeight="1" x14ac:dyDescent="0.2">
      <c r="B3" s="138" t="s">
        <v>58</v>
      </c>
      <c r="C3" s="139"/>
      <c r="D3" s="139"/>
      <c r="E3" s="139"/>
      <c r="F3" s="139"/>
      <c r="G3" s="139"/>
      <c r="H3" s="139"/>
      <c r="I3" s="139"/>
      <c r="J3" s="139"/>
      <c r="K3" s="139"/>
      <c r="L3" s="140"/>
    </row>
    <row r="4" spans="2:12" ht="13.5" thickBot="1" x14ac:dyDescent="0.25">
      <c r="B4" s="144"/>
      <c r="C4" s="145"/>
      <c r="D4" s="145"/>
      <c r="E4" s="145"/>
      <c r="F4" s="145"/>
      <c r="G4" s="145"/>
      <c r="H4" s="145"/>
      <c r="I4" s="145"/>
      <c r="J4" s="145"/>
      <c r="K4" s="145"/>
      <c r="L4" s="146"/>
    </row>
    <row r="5" spans="2:12" ht="15" thickBot="1" x14ac:dyDescent="0.25">
      <c r="B5" s="208" t="s">
        <v>9</v>
      </c>
      <c r="C5" s="209"/>
      <c r="D5" s="179" t="str">
        <f>+'Completar SOFSE'!B5</f>
        <v>21/2020</v>
      </c>
      <c r="E5" s="179"/>
      <c r="F5" s="179"/>
      <c r="G5" s="179"/>
      <c r="H5" s="180"/>
      <c r="I5" s="212" t="s">
        <v>12</v>
      </c>
      <c r="J5" s="213"/>
      <c r="K5" s="213"/>
      <c r="L5" s="214"/>
    </row>
    <row r="6" spans="2:12" ht="14.25" x14ac:dyDescent="0.2">
      <c r="B6" s="208" t="s">
        <v>26</v>
      </c>
      <c r="C6" s="209"/>
      <c r="D6" s="181" t="str">
        <f>+'Completar SOFSE'!B6</f>
        <v>Directa por Compulsa Abreviada</v>
      </c>
      <c r="E6" s="181"/>
      <c r="F6" s="181"/>
      <c r="G6" s="181"/>
      <c r="H6" s="182"/>
      <c r="I6" s="217" t="s">
        <v>8</v>
      </c>
      <c r="J6" s="225"/>
      <c r="K6" s="226"/>
      <c r="L6" s="227"/>
    </row>
    <row r="7" spans="2:12" ht="14.25" x14ac:dyDescent="0.2">
      <c r="B7" s="56" t="s">
        <v>51</v>
      </c>
      <c r="C7" s="97"/>
      <c r="D7" s="181" t="str">
        <f>+'Completar SOFSE'!B7</f>
        <v>EX-2020-32019725- -APN-SG#SOFSE</v>
      </c>
      <c r="E7" s="181"/>
      <c r="F7" s="181"/>
      <c r="G7" s="181"/>
      <c r="H7" s="182"/>
      <c r="I7" s="218"/>
      <c r="J7" s="228"/>
      <c r="K7" s="229"/>
      <c r="L7" s="230"/>
    </row>
    <row r="8" spans="2:12" ht="25.5" customHeight="1" x14ac:dyDescent="0.2">
      <c r="B8" s="210" t="s">
        <v>10</v>
      </c>
      <c r="C8" s="211"/>
      <c r="D8" s="181" t="str">
        <f>+'Completar SOFSE'!B8</f>
        <v>ADQUISICIÓN DE EJES DE PAR MONTADO DE EMU CSR</v>
      </c>
      <c r="E8" s="181"/>
      <c r="F8" s="181"/>
      <c r="G8" s="181"/>
      <c r="H8" s="182"/>
      <c r="I8" s="57" t="s">
        <v>52</v>
      </c>
      <c r="J8" s="219"/>
      <c r="K8" s="220"/>
      <c r="L8" s="221"/>
    </row>
    <row r="9" spans="2:12" ht="12.75" customHeight="1" x14ac:dyDescent="0.2">
      <c r="B9" s="210"/>
      <c r="C9" s="211"/>
      <c r="D9" s="181"/>
      <c r="E9" s="181"/>
      <c r="F9" s="181"/>
      <c r="G9" s="181"/>
      <c r="H9" s="182"/>
      <c r="I9" s="58" t="s">
        <v>1</v>
      </c>
      <c r="J9" s="219"/>
      <c r="K9" s="220"/>
      <c r="L9" s="221"/>
    </row>
    <row r="10" spans="2:12" ht="18" customHeight="1" x14ac:dyDescent="0.2">
      <c r="B10" s="210"/>
      <c r="C10" s="211"/>
      <c r="D10" s="181"/>
      <c r="E10" s="181"/>
      <c r="F10" s="181"/>
      <c r="G10" s="181"/>
      <c r="H10" s="182"/>
      <c r="I10" s="58" t="s">
        <v>2</v>
      </c>
      <c r="J10" s="222"/>
      <c r="K10" s="223"/>
      <c r="L10" s="224"/>
    </row>
    <row r="11" spans="2:12" ht="15" customHeight="1" x14ac:dyDescent="0.2">
      <c r="B11" s="59" t="s">
        <v>18</v>
      </c>
      <c r="C11" s="65"/>
      <c r="D11" s="133" t="str">
        <f>+'Completar SOFSE'!B11</f>
        <v>Por Renglón</v>
      </c>
      <c r="E11" s="133"/>
      <c r="F11" s="133"/>
      <c r="G11" s="133"/>
      <c r="H11" s="79"/>
      <c r="I11" s="69" t="s">
        <v>5</v>
      </c>
      <c r="J11" s="161"/>
      <c r="K11" s="162"/>
      <c r="L11" s="163"/>
    </row>
    <row r="12" spans="2:12" ht="15.75" customHeight="1" thickBot="1" x14ac:dyDescent="0.25">
      <c r="B12" s="66"/>
      <c r="C12" s="65"/>
      <c r="D12" s="65"/>
      <c r="E12" s="65"/>
      <c r="F12" s="65"/>
      <c r="G12" s="65"/>
      <c r="H12" s="82"/>
      <c r="I12" s="70"/>
      <c r="J12" s="215"/>
      <c r="K12" s="215"/>
      <c r="L12" s="216"/>
    </row>
    <row r="13" spans="2:12" ht="13.5" thickBot="1" x14ac:dyDescent="0.25">
      <c r="B13" s="199" t="s">
        <v>49</v>
      </c>
      <c r="C13" s="201" t="s">
        <v>55</v>
      </c>
      <c r="D13" s="201" t="s">
        <v>11</v>
      </c>
      <c r="E13" s="201" t="s">
        <v>3</v>
      </c>
      <c r="F13" s="201" t="s">
        <v>4</v>
      </c>
      <c r="G13" s="183" t="s">
        <v>31</v>
      </c>
      <c r="H13" s="183" t="s">
        <v>54</v>
      </c>
      <c r="I13" s="193" t="s">
        <v>36</v>
      </c>
      <c r="J13" s="194"/>
      <c r="K13" s="194"/>
      <c r="L13" s="195"/>
    </row>
    <row r="14" spans="2:12" ht="13.5" thickBot="1" x14ac:dyDescent="0.25">
      <c r="B14" s="200"/>
      <c r="C14" s="156"/>
      <c r="D14" s="156"/>
      <c r="E14" s="156"/>
      <c r="F14" s="156"/>
      <c r="G14" s="184"/>
      <c r="H14" s="184"/>
      <c r="I14" s="75" t="s">
        <v>37</v>
      </c>
      <c r="J14" s="76" t="s">
        <v>38</v>
      </c>
      <c r="K14" s="77" t="s">
        <v>39</v>
      </c>
      <c r="L14" s="78" t="s">
        <v>19</v>
      </c>
    </row>
    <row r="15" spans="2:12" ht="15" customHeight="1" x14ac:dyDescent="0.2">
      <c r="B15" s="67" t="s">
        <v>40</v>
      </c>
      <c r="C15" s="202">
        <f>+'Completar SOFSE'!A21</f>
        <v>1</v>
      </c>
      <c r="D15" s="196">
        <f>VLOOKUP(C15,'Completar SOFSE'!$A$19:$E$483,2,0)</f>
        <v>48</v>
      </c>
      <c r="E15" s="196" t="str">
        <f>VLOOKUP(C15,'Completar SOFSE'!$A$19:$E$483,3,0)</f>
        <v>C/U</v>
      </c>
      <c r="F15" s="196" t="str">
        <f>VLOOKUP(C15,'Completar SOFSE'!$A$19:$E$483,4,0)</f>
        <v>NUM96100000120N</v>
      </c>
      <c r="G15" s="205" t="str">
        <f>VLOOKUP(C15,'Completar SOFSE'!$A$19:$E$483,5,0)</f>
        <v>EJE DE PAR MONTADO. BOGIE MOTRIZ. COCHES ELECTRICOS CSR</v>
      </c>
      <c r="H15" s="185" t="str">
        <f>VLOOKUP(C15,'Completar SOFSE'!$A$19:$F$483,6,0)</f>
        <v>ALTERNATIVA #1: 34002100003 (CSR)
ALTERNATIVA#2: PLANO: 4.40.1.02.0100 ESP. TÉCNICA: ET-DNT-1052-V1.0 “EJE MOTRIZ PARA COCHES ELECTRICOS. COCHE CSRMITSUBISHI</v>
      </c>
      <c r="I15" s="60"/>
      <c r="J15" s="71"/>
      <c r="K15" s="72"/>
      <c r="L15" s="23">
        <f>I15*$D$15+J15*$D$15+K15*$D$15</f>
        <v>0</v>
      </c>
    </row>
    <row r="16" spans="2:12" ht="15" customHeight="1" x14ac:dyDescent="0.2">
      <c r="B16" s="68" t="s">
        <v>41</v>
      </c>
      <c r="C16" s="203"/>
      <c r="D16" s="197"/>
      <c r="E16" s="197"/>
      <c r="F16" s="197"/>
      <c r="G16" s="206"/>
      <c r="H16" s="186"/>
      <c r="I16" s="61"/>
      <c r="J16" s="73"/>
      <c r="K16" s="74"/>
      <c r="L16" s="50">
        <f t="shared" ref="L16:L19" si="0">I16*$D$15+J16*$D$15+K16*$D$15</f>
        <v>0</v>
      </c>
    </row>
    <row r="17" spans="2:13" ht="15" customHeight="1" x14ac:dyDescent="0.2">
      <c r="B17" s="68" t="s">
        <v>42</v>
      </c>
      <c r="C17" s="203"/>
      <c r="D17" s="197"/>
      <c r="E17" s="197"/>
      <c r="F17" s="197"/>
      <c r="G17" s="206"/>
      <c r="H17" s="186"/>
      <c r="I17" s="61"/>
      <c r="J17" s="73"/>
      <c r="K17" s="74"/>
      <c r="L17" s="50">
        <f t="shared" si="0"/>
        <v>0</v>
      </c>
    </row>
    <row r="18" spans="2:13" ht="15" customHeight="1" x14ac:dyDescent="0.2">
      <c r="B18" s="68" t="s">
        <v>43</v>
      </c>
      <c r="C18" s="203"/>
      <c r="D18" s="197"/>
      <c r="E18" s="197"/>
      <c r="F18" s="197"/>
      <c r="G18" s="206"/>
      <c r="H18" s="186"/>
      <c r="I18" s="61"/>
      <c r="J18" s="48"/>
      <c r="K18" s="74"/>
      <c r="L18" s="50">
        <f t="shared" si="0"/>
        <v>0</v>
      </c>
    </row>
    <row r="19" spans="2:13" ht="15.75" customHeight="1" thickBot="1" x14ac:dyDescent="0.25">
      <c r="B19" s="68" t="s">
        <v>44</v>
      </c>
      <c r="C19" s="204"/>
      <c r="D19" s="198"/>
      <c r="E19" s="198"/>
      <c r="F19" s="198"/>
      <c r="G19" s="207"/>
      <c r="H19" s="187"/>
      <c r="I19" s="62"/>
      <c r="J19" s="51"/>
      <c r="K19" s="63"/>
      <c r="L19" s="50">
        <f t="shared" si="0"/>
        <v>0</v>
      </c>
      <c r="M19" s="112"/>
    </row>
    <row r="20" spans="2:13" ht="15" customHeight="1" thickBot="1" x14ac:dyDescent="0.25">
      <c r="B20" s="67" t="s">
        <v>40</v>
      </c>
      <c r="C20" s="202">
        <f>+C15+1</f>
        <v>2</v>
      </c>
      <c r="D20" s="196">
        <f>VLOOKUP(C20,'Completar SOFSE'!$A$19:$E$483,2,0)</f>
        <v>24</v>
      </c>
      <c r="E20" s="196" t="str">
        <f>VLOOKUP(C20,'Completar SOFSE'!$A$19:$E$483,3,0)</f>
        <v>C/U</v>
      </c>
      <c r="F20" s="196" t="str">
        <f>VLOOKUP(C20,'Completar SOFSE'!$A$19:$E$483,4,0)</f>
        <v>NUM96100000130N</v>
      </c>
      <c r="G20" s="205" t="str">
        <f>VLOOKUP(C20,'Completar SOFSE'!$A$19:$E$483,5,0)</f>
        <v>EJE DE PAR MONTADO. BOGIE. REMOLCADO. COCHES ELECTRICOS CSR</v>
      </c>
      <c r="H20" s="185" t="str">
        <f>VLOOKUP(C20,'Completar SOFSE'!$A$19:$F$483,6,0)</f>
        <v>ALTERNATIVA #1: 34012100001 (CSR)
ALTERNATIVA#2: PLANO: 4.40.1.02.1100 ESP. TÉCNICA ET-DNT-1047-V1.0 “EJE PARA COCHES ELECTRICOS REMOLCADOS. COCHE CSR-MITSUBISHI”</v>
      </c>
      <c r="I20" s="62"/>
      <c r="J20" s="74"/>
      <c r="K20" s="74"/>
      <c r="L20" s="23">
        <f>I20*$D$20+J20*$D$20+K20*$D$20</f>
        <v>0</v>
      </c>
    </row>
    <row r="21" spans="2:13" ht="13.5" thickBot="1" x14ac:dyDescent="0.25">
      <c r="B21" s="68" t="s">
        <v>41</v>
      </c>
      <c r="C21" s="203"/>
      <c r="D21" s="197"/>
      <c r="E21" s="197"/>
      <c r="F21" s="197"/>
      <c r="G21" s="206"/>
      <c r="H21" s="186"/>
      <c r="I21" s="62"/>
      <c r="J21" s="74"/>
      <c r="K21" s="74"/>
      <c r="L21" s="50">
        <f t="shared" ref="L21:L24" si="1">I21*$D$20+J21*$D$20+K21*$D$20</f>
        <v>0</v>
      </c>
    </row>
    <row r="22" spans="2:13" ht="13.5" thickBot="1" x14ac:dyDescent="0.25">
      <c r="B22" s="68" t="s">
        <v>42</v>
      </c>
      <c r="C22" s="203"/>
      <c r="D22" s="197"/>
      <c r="E22" s="197"/>
      <c r="F22" s="197"/>
      <c r="G22" s="206"/>
      <c r="H22" s="186"/>
      <c r="I22" s="62"/>
      <c r="J22" s="74"/>
      <c r="K22" s="74"/>
      <c r="L22" s="50">
        <f t="shared" si="1"/>
        <v>0</v>
      </c>
    </row>
    <row r="23" spans="2:13" ht="14.25" customHeight="1" thickBot="1" x14ac:dyDescent="0.25">
      <c r="B23" s="68" t="s">
        <v>43</v>
      </c>
      <c r="C23" s="203"/>
      <c r="D23" s="197"/>
      <c r="E23" s="197"/>
      <c r="F23" s="197"/>
      <c r="G23" s="206"/>
      <c r="H23" s="186"/>
      <c r="I23" s="62"/>
      <c r="J23" s="48"/>
      <c r="K23" s="74"/>
      <c r="L23" s="50">
        <f t="shared" si="1"/>
        <v>0</v>
      </c>
    </row>
    <row r="24" spans="2:13" ht="13.5" thickBot="1" x14ac:dyDescent="0.25">
      <c r="B24" s="68" t="s">
        <v>44</v>
      </c>
      <c r="C24" s="204"/>
      <c r="D24" s="198"/>
      <c r="E24" s="198"/>
      <c r="F24" s="198"/>
      <c r="G24" s="207"/>
      <c r="H24" s="187"/>
      <c r="I24" s="62"/>
      <c r="J24" s="51"/>
      <c r="K24" s="63"/>
      <c r="L24" s="52">
        <f t="shared" si="1"/>
        <v>0</v>
      </c>
    </row>
    <row r="25" spans="2:13" ht="24" customHeight="1" thickBot="1" x14ac:dyDescent="0.25">
      <c r="B25" s="188" t="s">
        <v>29</v>
      </c>
      <c r="C25" s="189"/>
      <c r="D25" s="189"/>
      <c r="E25" s="189"/>
      <c r="F25" s="189"/>
      <c r="G25" s="189"/>
      <c r="H25" s="64"/>
      <c r="I25" s="190">
        <f>SUM(L15:L24)</f>
        <v>0</v>
      </c>
      <c r="J25" s="191"/>
      <c r="K25" s="191"/>
      <c r="L25" s="192"/>
    </row>
    <row r="26" spans="2:13" ht="18.75" customHeight="1" thickBot="1" x14ac:dyDescent="0.25">
      <c r="B26" s="171" t="s">
        <v>45</v>
      </c>
      <c r="C26" s="172"/>
      <c r="D26" s="172"/>
      <c r="E26" s="173"/>
      <c r="F26" s="173"/>
      <c r="G26" s="173"/>
      <c r="H26" s="173"/>
      <c r="I26" s="173"/>
      <c r="J26" s="173"/>
      <c r="K26" s="173"/>
      <c r="L26" s="174"/>
    </row>
    <row r="27" spans="2:13" ht="18.75" customHeight="1" thickBot="1" x14ac:dyDescent="0.25">
      <c r="B27" s="171" t="s">
        <v>46</v>
      </c>
      <c r="C27" s="172"/>
      <c r="D27" s="175" t="str">
        <f>+'Completar SOFSE'!D12</f>
        <v>Según Artículo 34 del PCP.</v>
      </c>
      <c r="E27" s="175"/>
      <c r="F27" s="175"/>
      <c r="G27" s="175"/>
      <c r="H27" s="94"/>
      <c r="I27" s="176"/>
      <c r="J27" s="176"/>
      <c r="K27" s="176"/>
      <c r="L27" s="177"/>
    </row>
    <row r="28" spans="2:13" ht="18.75" customHeight="1" thickBot="1" x14ac:dyDescent="0.25">
      <c r="B28" s="171" t="s">
        <v>47</v>
      </c>
      <c r="C28" s="172"/>
      <c r="D28" s="175" t="str">
        <f>+'Completar SOFSE'!B13</f>
        <v>Según Artículo 7 del PCP.</v>
      </c>
      <c r="E28" s="175"/>
      <c r="F28" s="175"/>
      <c r="G28" s="175"/>
      <c r="H28" s="94"/>
      <c r="I28" s="176"/>
      <c r="J28" s="176"/>
      <c r="K28" s="176"/>
      <c r="L28" s="177"/>
    </row>
    <row r="29" spans="2:13" ht="18.75" customHeight="1" thickBot="1" x14ac:dyDescent="0.25">
      <c r="B29" s="171" t="s">
        <v>48</v>
      </c>
      <c r="C29" s="172"/>
      <c r="D29" s="175" t="str">
        <f>+'Completar SOFSE'!B15</f>
        <v>60 días corridos. (Según Artículo 95 del RCC.)</v>
      </c>
      <c r="E29" s="175"/>
      <c r="F29" s="175"/>
      <c r="G29" s="175"/>
      <c r="H29" s="94"/>
      <c r="I29" s="178"/>
      <c r="J29" s="178"/>
      <c r="K29" s="178"/>
      <c r="L29" s="177"/>
    </row>
    <row r="30" spans="2:13" x14ac:dyDescent="0.2">
      <c r="B30" s="98"/>
      <c r="C30" s="99"/>
      <c r="D30" s="99"/>
      <c r="E30" s="99"/>
      <c r="F30" s="99"/>
      <c r="G30" s="100"/>
      <c r="H30" s="100"/>
      <c r="I30" s="100"/>
      <c r="J30" s="100"/>
      <c r="K30" s="100"/>
      <c r="L30" s="101"/>
    </row>
    <row r="31" spans="2:13" x14ac:dyDescent="0.2">
      <c r="B31" s="24"/>
      <c r="C31" s="25"/>
      <c r="D31" s="25"/>
      <c r="E31" s="25"/>
      <c r="F31" s="25"/>
      <c r="G31" s="26"/>
      <c r="H31" s="26"/>
      <c r="I31" s="26"/>
      <c r="J31" s="26"/>
      <c r="K31" s="26"/>
      <c r="L31" s="27"/>
    </row>
    <row r="32" spans="2:13" x14ac:dyDescent="0.2">
      <c r="B32" s="24"/>
      <c r="C32" s="25"/>
      <c r="D32" s="25"/>
      <c r="E32" s="25"/>
      <c r="F32" s="25"/>
      <c r="G32" s="26"/>
      <c r="H32" s="26"/>
      <c r="I32" s="26"/>
      <c r="J32" s="26"/>
      <c r="K32" s="26"/>
      <c r="L32" s="27"/>
    </row>
    <row r="33" spans="2:12" x14ac:dyDescent="0.2">
      <c r="B33" s="24"/>
      <c r="C33" s="25"/>
      <c r="D33" s="25"/>
      <c r="E33" s="25"/>
      <c r="F33" s="25"/>
      <c r="G33" s="26"/>
      <c r="H33" s="26"/>
      <c r="I33" s="26"/>
      <c r="J33" s="26"/>
      <c r="K33" s="26"/>
      <c r="L33" s="27"/>
    </row>
    <row r="34" spans="2:12" ht="13.5" thickBot="1" x14ac:dyDescent="0.25">
      <c r="B34" s="28"/>
      <c r="C34" s="29"/>
      <c r="D34" s="29"/>
      <c r="E34" s="29"/>
      <c r="F34" s="29"/>
      <c r="G34" s="30"/>
      <c r="H34" s="30"/>
      <c r="I34" s="30"/>
      <c r="J34" s="30"/>
      <c r="K34" s="30"/>
      <c r="L34" s="31"/>
    </row>
  </sheetData>
  <sheetProtection algorithmName="SHA-512" hashValue="y+gnnkckuca6nBVQAh42GkqorUaiVcewvHBCr+1JWnHfAIa+3XYnhKMeyJNTajt8yiszitv8Zy18E5I4ISN3rA==" saltValue="3FGFB0NLtNTtZ056RtfHQA==" spinCount="100000" sheet="1" objects="1" scenarios="1"/>
  <mergeCells count="50">
    <mergeCell ref="J10:L10"/>
    <mergeCell ref="J11:L11"/>
    <mergeCell ref="J6:L7"/>
    <mergeCell ref="B25:G25"/>
    <mergeCell ref="I25:L25"/>
    <mergeCell ref="I27:L27"/>
    <mergeCell ref="I13:L13"/>
    <mergeCell ref="E15:E19"/>
    <mergeCell ref="D15:D19"/>
    <mergeCell ref="B13:B14"/>
    <mergeCell ref="C13:C14"/>
    <mergeCell ref="D13:D14"/>
    <mergeCell ref="E13:E14"/>
    <mergeCell ref="F13:F14"/>
    <mergeCell ref="C15:C19"/>
    <mergeCell ref="F15:F19"/>
    <mergeCell ref="G15:G19"/>
    <mergeCell ref="C20:C24"/>
    <mergeCell ref="F20:F24"/>
    <mergeCell ref="G13:G14"/>
    <mergeCell ref="H13:H14"/>
    <mergeCell ref="H15:H19"/>
    <mergeCell ref="H20:H24"/>
    <mergeCell ref="B3:L4"/>
    <mergeCell ref="G20:G24"/>
    <mergeCell ref="E20:E24"/>
    <mergeCell ref="D20:D24"/>
    <mergeCell ref="B5:C5"/>
    <mergeCell ref="B6:C6"/>
    <mergeCell ref="B8:C10"/>
    <mergeCell ref="I5:L5"/>
    <mergeCell ref="J12:L12"/>
    <mergeCell ref="I6:I7"/>
    <mergeCell ref="J8:L8"/>
    <mergeCell ref="J9:L9"/>
    <mergeCell ref="D5:H5"/>
    <mergeCell ref="D6:H6"/>
    <mergeCell ref="D7:H7"/>
    <mergeCell ref="D8:H10"/>
    <mergeCell ref="D11:G11"/>
    <mergeCell ref="B26:D26"/>
    <mergeCell ref="E26:L26"/>
    <mergeCell ref="B27:C27"/>
    <mergeCell ref="B28:C28"/>
    <mergeCell ref="B29:C29"/>
    <mergeCell ref="D27:G27"/>
    <mergeCell ref="D28:G28"/>
    <mergeCell ref="D29:G29"/>
    <mergeCell ref="I28:L28"/>
    <mergeCell ref="I29:L29"/>
  </mergeCells>
  <conditionalFormatting sqref="K15:K19 K24">
    <cfRule type="cellIs" dxfId="2" priority="25" stopIfTrue="1" operator="equal">
      <formula>#REF!</formula>
    </cfRule>
  </conditionalFormatting>
  <conditionalFormatting sqref="J20:K22">
    <cfRule type="cellIs" dxfId="1" priority="24" stopIfTrue="1" operator="equal">
      <formula>#REF!</formula>
    </cfRule>
  </conditionalFormatting>
  <conditionalFormatting sqref="K23">
    <cfRule type="cellIs" dxfId="0" priority="23" stopIfTrue="1" operator="equal">
      <formula>#REF!</formula>
    </cfRule>
  </conditionalFormatting>
  <dataValidations count="2">
    <dataValidation allowBlank="1" showInputMessage="1" showErrorMessage="1" promptTitle="Completar por el Oferente" prompt=" " sqref="E26 J18 J19:K19 I23:J23 I24:K24 I15:I22" xr:uid="{00000000-0002-0000-0100-000000000000}"/>
    <dataValidation operator="equal" allowBlank="1" showInputMessage="1" showErrorMessage="1" promptTitle="Completar por el Oferente" prompt=" " sqref="J6:L10" xr:uid="{00000000-0002-0000-0100-000001000000}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 xr:uid="{00000000-0002-0000-0100-000002000000}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L30"/>
  <sheetViews>
    <sheetView topLeftCell="A16" zoomScaleNormal="100" workbookViewId="0">
      <selection activeCell="E22" sqref="E22"/>
    </sheetView>
  </sheetViews>
  <sheetFormatPr baseColWidth="10" defaultRowHeight="12.75" x14ac:dyDescent="0.2"/>
  <cols>
    <col min="1" max="1" width="24" style="33" customWidth="1"/>
    <col min="2" max="2" width="19.7109375" style="33" customWidth="1"/>
    <col min="3" max="3" width="11.42578125" style="33"/>
    <col min="4" max="4" width="20.140625" style="33" customWidth="1"/>
    <col min="5" max="5" width="77.42578125" style="33" bestFit="1" customWidth="1"/>
    <col min="6" max="6" width="27.85546875" style="33" customWidth="1"/>
    <col min="7" max="7" width="11.42578125" style="33"/>
    <col min="8" max="12" width="11.42578125" style="33" hidden="1" customWidth="1"/>
    <col min="13" max="13" width="0" style="33" hidden="1" customWidth="1"/>
    <col min="14" max="16384" width="11.42578125" style="33"/>
  </cols>
  <sheetData>
    <row r="3" spans="1:12" ht="15.75" x14ac:dyDescent="0.25">
      <c r="A3" s="93" t="s">
        <v>23</v>
      </c>
      <c r="B3" s="32"/>
    </row>
    <row r="4" spans="1:12" x14ac:dyDescent="0.2">
      <c r="A4" s="34"/>
    </row>
    <row r="5" spans="1:12" x14ac:dyDescent="0.2">
      <c r="A5" s="53" t="s">
        <v>9</v>
      </c>
      <c r="B5" s="106" t="s">
        <v>66</v>
      </c>
      <c r="H5" s="35" t="s">
        <v>13</v>
      </c>
      <c r="I5" s="36" t="s">
        <v>14</v>
      </c>
      <c r="J5" s="36"/>
      <c r="K5" s="35" t="s">
        <v>20</v>
      </c>
      <c r="L5" s="37">
        <v>0.105</v>
      </c>
    </row>
    <row r="6" spans="1:12" x14ac:dyDescent="0.2">
      <c r="A6" s="53" t="s">
        <v>26</v>
      </c>
      <c r="B6" s="33" t="s">
        <v>59</v>
      </c>
      <c r="H6" s="38"/>
      <c r="I6" s="39" t="s">
        <v>15</v>
      </c>
      <c r="J6" s="39"/>
      <c r="K6" s="38"/>
      <c r="L6" s="40">
        <v>0.21</v>
      </c>
    </row>
    <row r="7" spans="1:12" x14ac:dyDescent="0.2">
      <c r="A7" s="53" t="s">
        <v>27</v>
      </c>
      <c r="B7" s="33" t="s">
        <v>67</v>
      </c>
      <c r="H7" s="38"/>
      <c r="I7" s="39" t="s">
        <v>16</v>
      </c>
      <c r="J7" s="39"/>
      <c r="K7" s="38"/>
      <c r="L7" s="40">
        <v>0.27</v>
      </c>
    </row>
    <row r="8" spans="1:12" x14ac:dyDescent="0.2">
      <c r="A8" s="53" t="s">
        <v>10</v>
      </c>
      <c r="B8" s="33" t="s">
        <v>68</v>
      </c>
      <c r="H8" s="38"/>
      <c r="I8" s="39" t="s">
        <v>17</v>
      </c>
      <c r="J8" s="39"/>
      <c r="K8" s="38"/>
      <c r="L8" s="41"/>
    </row>
    <row r="9" spans="1:12" x14ac:dyDescent="0.2">
      <c r="A9" s="53"/>
      <c r="H9" s="42"/>
      <c r="I9" s="43"/>
      <c r="J9" s="44"/>
      <c r="K9" s="42"/>
      <c r="L9" s="44"/>
    </row>
    <row r="10" spans="1:12" x14ac:dyDescent="0.2">
      <c r="A10" s="95" t="s">
        <v>24</v>
      </c>
      <c r="H10" s="39"/>
      <c r="I10" s="39"/>
      <c r="J10" s="39"/>
    </row>
    <row r="11" spans="1:12" x14ac:dyDescent="0.2">
      <c r="A11" s="53" t="s">
        <v>30</v>
      </c>
      <c r="B11" s="33" t="s">
        <v>64</v>
      </c>
      <c r="H11" s="39"/>
      <c r="I11" s="39"/>
      <c r="J11" s="39"/>
    </row>
    <row r="12" spans="1:12" x14ac:dyDescent="0.2">
      <c r="A12" s="96" t="s">
        <v>21</v>
      </c>
      <c r="B12" s="39" t="s">
        <v>61</v>
      </c>
      <c r="D12" s="39" t="s">
        <v>65</v>
      </c>
      <c r="G12" s="39"/>
      <c r="H12" s="39"/>
      <c r="I12" s="39"/>
      <c r="J12" s="39"/>
      <c r="K12" s="39"/>
    </row>
    <row r="13" spans="1:12" x14ac:dyDescent="0.2">
      <c r="A13" s="96" t="s">
        <v>6</v>
      </c>
      <c r="B13" s="39" t="s">
        <v>62</v>
      </c>
      <c r="G13" s="39"/>
      <c r="H13" s="39"/>
      <c r="I13" s="39"/>
      <c r="J13" s="39"/>
      <c r="K13" s="39"/>
    </row>
    <row r="14" spans="1:12" x14ac:dyDescent="0.2">
      <c r="A14" s="96" t="s">
        <v>56</v>
      </c>
      <c r="B14" s="39" t="s">
        <v>63</v>
      </c>
      <c r="G14" s="39"/>
      <c r="H14" s="39"/>
      <c r="I14" s="39"/>
      <c r="J14" s="39"/>
      <c r="K14" s="39"/>
    </row>
    <row r="15" spans="1:12" x14ac:dyDescent="0.2">
      <c r="A15" s="96" t="s">
        <v>7</v>
      </c>
      <c r="B15" s="39" t="s">
        <v>69</v>
      </c>
      <c r="G15" s="39"/>
      <c r="H15" s="39"/>
      <c r="I15" s="39"/>
      <c r="J15" s="39"/>
      <c r="K15" s="39"/>
    </row>
    <row r="16" spans="1:12" x14ac:dyDescent="0.2">
      <c r="G16" s="39"/>
      <c r="H16" s="39"/>
      <c r="I16" s="39"/>
      <c r="J16" s="39"/>
      <c r="K16" s="39"/>
    </row>
    <row r="17" spans="1:6" ht="15.75" x14ac:dyDescent="0.25">
      <c r="A17" s="93" t="s">
        <v>50</v>
      </c>
      <c r="B17" s="53"/>
    </row>
    <row r="19" spans="1:6" x14ac:dyDescent="0.2">
      <c r="A19" s="231" t="s">
        <v>25</v>
      </c>
      <c r="B19" s="231" t="s">
        <v>11</v>
      </c>
      <c r="C19" s="231" t="s">
        <v>3</v>
      </c>
      <c r="D19" s="231" t="s">
        <v>4</v>
      </c>
      <c r="E19" s="231" t="s">
        <v>31</v>
      </c>
      <c r="F19" s="231" t="s">
        <v>53</v>
      </c>
    </row>
    <row r="20" spans="1:6" x14ac:dyDescent="0.2">
      <c r="A20" s="231"/>
      <c r="B20" s="231"/>
      <c r="C20" s="231"/>
      <c r="D20" s="231"/>
      <c r="E20" s="231"/>
      <c r="F20" s="231"/>
    </row>
    <row r="21" spans="1:6" s="111" customFormat="1" ht="114" x14ac:dyDescent="0.25">
      <c r="A21" s="92">
        <v>1</v>
      </c>
      <c r="B21" s="108">
        <v>48</v>
      </c>
      <c r="C21" s="109" t="s">
        <v>60</v>
      </c>
      <c r="D21" s="107" t="s">
        <v>70</v>
      </c>
      <c r="E21" s="109" t="s">
        <v>72</v>
      </c>
      <c r="F21" s="110" t="s">
        <v>73</v>
      </c>
    </row>
    <row r="22" spans="1:6" s="111" customFormat="1" ht="128.25" x14ac:dyDescent="0.25">
      <c r="A22" s="92">
        <f>+A21+1</f>
        <v>2</v>
      </c>
      <c r="B22" s="109">
        <v>24</v>
      </c>
      <c r="C22" s="109" t="s">
        <v>60</v>
      </c>
      <c r="D22" s="107" t="s">
        <v>71</v>
      </c>
      <c r="E22" s="109" t="s">
        <v>75</v>
      </c>
      <c r="F22" s="110" t="s">
        <v>74</v>
      </c>
    </row>
    <row r="23" spans="1:6" ht="14.25" x14ac:dyDescent="0.2">
      <c r="A23" s="92">
        <f t="shared" ref="A23:A30" si="0">+A22+1</f>
        <v>3</v>
      </c>
      <c r="B23" s="102"/>
      <c r="C23" s="103"/>
      <c r="D23" s="104"/>
      <c r="E23" s="103"/>
      <c r="F23" s="105"/>
    </row>
    <row r="24" spans="1:6" ht="14.25" x14ac:dyDescent="0.2">
      <c r="A24" s="92">
        <f t="shared" si="0"/>
        <v>4</v>
      </c>
      <c r="B24" s="102"/>
      <c r="C24" s="103"/>
      <c r="D24" s="104"/>
      <c r="E24" s="103"/>
      <c r="F24" s="105"/>
    </row>
    <row r="25" spans="1:6" ht="14.25" x14ac:dyDescent="0.2">
      <c r="A25" s="92">
        <f t="shared" si="0"/>
        <v>5</v>
      </c>
      <c r="B25" s="103"/>
      <c r="C25" s="103"/>
      <c r="D25" s="9"/>
      <c r="E25" s="103"/>
      <c r="F25" s="80"/>
    </row>
    <row r="26" spans="1:6" x14ac:dyDescent="0.2">
      <c r="A26" s="92">
        <f t="shared" si="0"/>
        <v>6</v>
      </c>
      <c r="B26" s="7"/>
      <c r="C26" s="8"/>
      <c r="D26" s="9"/>
      <c r="E26" s="9"/>
      <c r="F26" s="80"/>
    </row>
    <row r="27" spans="1:6" x14ac:dyDescent="0.2">
      <c r="A27" s="92">
        <f t="shared" si="0"/>
        <v>7</v>
      </c>
      <c r="B27" s="7"/>
      <c r="C27" s="8"/>
      <c r="D27" s="9"/>
      <c r="E27" s="9"/>
      <c r="F27" s="80"/>
    </row>
    <row r="28" spans="1:6" x14ac:dyDescent="0.2">
      <c r="A28" s="92">
        <f t="shared" si="0"/>
        <v>8</v>
      </c>
      <c r="B28" s="7"/>
      <c r="C28" s="8"/>
      <c r="D28" s="9"/>
      <c r="E28" s="9"/>
      <c r="F28" s="80"/>
    </row>
    <row r="29" spans="1:6" x14ac:dyDescent="0.2">
      <c r="A29" s="92">
        <f t="shared" si="0"/>
        <v>9</v>
      </c>
      <c r="B29" s="7"/>
      <c r="C29" s="8"/>
      <c r="D29" s="9"/>
      <c r="E29" s="9"/>
      <c r="F29" s="80"/>
    </row>
    <row r="30" spans="1:6" x14ac:dyDescent="0.2">
      <c r="A30" s="92">
        <f t="shared" si="0"/>
        <v>10</v>
      </c>
      <c r="B30" s="7"/>
      <c r="C30" s="8"/>
      <c r="D30" s="9"/>
      <c r="E30" s="9"/>
      <c r="F30" s="8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2020-10-30T14:02:34Z</dcterms:modified>
</cp:coreProperties>
</file>