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workbookProtection workbookAlgorithmName="SHA-512" workbookHashValue="o2YjWsbmlr2lKCAXH9aNoR/I5v8AJGZAz9DkbJPfONA2maOahhKQ5CFSD7pgGqTuqUszB2rhI2oWU9Q8/mTDjA==" workbookSaltValue="Ls+B1PKjWLQaETkeR4Wqog==" workbookSpinCount="100000" lockStructure="1"/>
  <bookViews>
    <workbookView xWindow="240" yWindow="105" windowWidth="14805" windowHeight="8010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Extranjero'!$B$1:$L$134</definedName>
  </definedNames>
  <calcPr calcId="152511"/>
</workbook>
</file>

<file path=xl/calcChain.xml><?xml version="1.0" encoding="utf-8"?>
<calcChain xmlns="http://schemas.openxmlformats.org/spreadsheetml/2006/main">
  <c r="C75" i="6" l="1"/>
  <c r="D41" i="2"/>
  <c r="C80" i="6" l="1"/>
  <c r="D129" i="6"/>
  <c r="D128" i="6"/>
  <c r="D127" i="6"/>
  <c r="C85" i="6" l="1"/>
  <c r="C90" i="6" l="1"/>
  <c r="C15" i="6"/>
  <c r="D15" i="6" s="1"/>
  <c r="D11" i="6"/>
  <c r="D8" i="6"/>
  <c r="D7" i="6"/>
  <c r="D6" i="6"/>
  <c r="D5" i="6"/>
  <c r="L72" i="6" l="1"/>
  <c r="L71" i="6"/>
  <c r="L74" i="6"/>
  <c r="L70" i="6"/>
  <c r="L73" i="6"/>
  <c r="C95" i="6"/>
  <c r="C20" i="6"/>
  <c r="H15" i="6"/>
  <c r="G15" i="6"/>
  <c r="F15" i="6"/>
  <c r="E15" i="6"/>
  <c r="C100" i="6" l="1"/>
  <c r="C25" i="6"/>
  <c r="L19" i="6"/>
  <c r="L17" i="6"/>
  <c r="L15" i="6"/>
  <c r="L18" i="6"/>
  <c r="L16" i="6"/>
  <c r="F35" i="2"/>
  <c r="E35" i="2"/>
  <c r="D35" i="2"/>
  <c r="C35" i="2"/>
  <c r="J35" i="2" s="1"/>
  <c r="F34" i="2"/>
  <c r="E34" i="2"/>
  <c r="D34" i="2"/>
  <c r="C34" i="2"/>
  <c r="F33" i="2"/>
  <c r="E33" i="2"/>
  <c r="D33" i="2"/>
  <c r="C33" i="2"/>
  <c r="J33" i="2" s="1"/>
  <c r="F32" i="2"/>
  <c r="E32" i="2"/>
  <c r="D32" i="2"/>
  <c r="C32" i="2"/>
  <c r="F31" i="2"/>
  <c r="E31" i="2"/>
  <c r="D31" i="2"/>
  <c r="C31" i="2"/>
  <c r="J31" i="2" s="1"/>
  <c r="F30" i="2"/>
  <c r="E30" i="2"/>
  <c r="D30" i="2"/>
  <c r="C30" i="2"/>
  <c r="F29" i="2"/>
  <c r="E29" i="2"/>
  <c r="D29" i="2"/>
  <c r="C29" i="2"/>
  <c r="J29" i="2" s="1"/>
  <c r="F28" i="2"/>
  <c r="E28" i="2"/>
  <c r="D28" i="2"/>
  <c r="C28" i="2"/>
  <c r="F27" i="2"/>
  <c r="E27" i="2"/>
  <c r="D27" i="2"/>
  <c r="C27" i="2"/>
  <c r="J27" i="2" s="1"/>
  <c r="F26" i="2"/>
  <c r="E26" i="2"/>
  <c r="D26" i="2"/>
  <c r="C26" i="2"/>
  <c r="F25" i="2"/>
  <c r="E25" i="2"/>
  <c r="D25" i="2"/>
  <c r="C25" i="2"/>
  <c r="J25" i="2" s="1"/>
  <c r="F24" i="2"/>
  <c r="E24" i="2"/>
  <c r="D24" i="2"/>
  <c r="C24" i="2"/>
  <c r="F23" i="2"/>
  <c r="E23" i="2"/>
  <c r="D23" i="2"/>
  <c r="C23" i="2"/>
  <c r="J23" i="2" s="1"/>
  <c r="F22" i="2"/>
  <c r="E22" i="2"/>
  <c r="D22" i="2"/>
  <c r="C22" i="2"/>
  <c r="K22" i="2" l="1"/>
  <c r="J22" i="2"/>
  <c r="K24" i="2"/>
  <c r="J24" i="2"/>
  <c r="K26" i="2"/>
  <c r="J26" i="2"/>
  <c r="K28" i="2"/>
  <c r="J28" i="2"/>
  <c r="K30" i="2"/>
  <c r="J30" i="2"/>
  <c r="K32" i="2"/>
  <c r="J32" i="2"/>
  <c r="K34" i="2"/>
  <c r="J34" i="2"/>
  <c r="C105" i="6"/>
  <c r="C30" i="6"/>
  <c r="K23" i="2"/>
  <c r="K25" i="2"/>
  <c r="K27" i="2"/>
  <c r="K29" i="2"/>
  <c r="K31" i="2"/>
  <c r="K33" i="2"/>
  <c r="K35" i="2"/>
  <c r="C35" i="6" l="1"/>
  <c r="C110" i="6"/>
  <c r="C115" i="6"/>
  <c r="D11" i="2"/>
  <c r="C40" i="6" l="1"/>
  <c r="C120" i="6"/>
  <c r="D6" i="2"/>
  <c r="C45" i="6" l="1"/>
  <c r="D42" i="2"/>
  <c r="D40" i="2"/>
  <c r="D39" i="2"/>
  <c r="C50" i="6" l="1"/>
  <c r="D5" i="2"/>
  <c r="B15" i="2"/>
  <c r="G15" i="2" s="1"/>
  <c r="A22" i="4"/>
  <c r="D8" i="2"/>
  <c r="D7" i="2"/>
  <c r="E20" i="6" l="1"/>
  <c r="F20" i="6"/>
  <c r="H20" i="6"/>
  <c r="G20" i="6"/>
  <c r="D20" i="6"/>
  <c r="E25" i="6"/>
  <c r="D30" i="6"/>
  <c r="E30" i="6"/>
  <c r="C55" i="6"/>
  <c r="F15" i="2"/>
  <c r="B16" i="2"/>
  <c r="G16" i="2" s="1"/>
  <c r="E15" i="2"/>
  <c r="D15" i="2"/>
  <c r="C15" i="2"/>
  <c r="J15" i="2" s="1"/>
  <c r="A23" i="4"/>
  <c r="A24" i="4"/>
  <c r="G30" i="6" l="1"/>
  <c r="G25" i="6"/>
  <c r="H30" i="6"/>
  <c r="F25" i="6"/>
  <c r="D25" i="6"/>
  <c r="L85" i="6"/>
  <c r="L33" i="6"/>
  <c r="L30" i="6"/>
  <c r="L88" i="6"/>
  <c r="L31" i="6"/>
  <c r="L32" i="6"/>
  <c r="L86" i="6"/>
  <c r="L87" i="6"/>
  <c r="L34" i="6"/>
  <c r="L89" i="6"/>
  <c r="L24" i="6"/>
  <c r="L76" i="6"/>
  <c r="L21" i="6"/>
  <c r="L79" i="6"/>
  <c r="L22" i="6"/>
  <c r="L78" i="6"/>
  <c r="L75" i="6"/>
  <c r="L23" i="6"/>
  <c r="L77" i="6"/>
  <c r="L20" i="6"/>
  <c r="F30" i="6"/>
  <c r="H25" i="6"/>
  <c r="C16" i="2"/>
  <c r="J16" i="2" s="1"/>
  <c r="B17" i="2"/>
  <c r="G17" i="2" s="1"/>
  <c r="F16" i="2"/>
  <c r="E16" i="2"/>
  <c r="D16" i="2"/>
  <c r="K15" i="2"/>
  <c r="A25" i="4"/>
  <c r="L84" i="6" l="1"/>
  <c r="L82" i="6"/>
  <c r="L25" i="6"/>
  <c r="L28" i="6"/>
  <c r="L81" i="6"/>
  <c r="L27" i="6"/>
  <c r="L80" i="6"/>
  <c r="L83" i="6"/>
  <c r="L29" i="6"/>
  <c r="L26" i="6"/>
  <c r="H35" i="6"/>
  <c r="D35" i="6"/>
  <c r="E35" i="6"/>
  <c r="F35" i="6"/>
  <c r="G35" i="6"/>
  <c r="B18" i="2"/>
  <c r="G18" i="2" s="1"/>
  <c r="F17" i="2"/>
  <c r="E17" i="2"/>
  <c r="D17" i="2"/>
  <c r="C17" i="2"/>
  <c r="J17" i="2" s="1"/>
  <c r="K16" i="2"/>
  <c r="A26" i="4"/>
  <c r="E40" i="6" l="1"/>
  <c r="L93" i="6"/>
  <c r="L36" i="6"/>
  <c r="L37" i="6"/>
  <c r="L39" i="6"/>
  <c r="L94" i="6"/>
  <c r="L92" i="6"/>
  <c r="L90" i="6"/>
  <c r="L38" i="6"/>
  <c r="L91" i="6"/>
  <c r="L35" i="6"/>
  <c r="D40" i="6"/>
  <c r="H40" i="6"/>
  <c r="F40" i="6"/>
  <c r="G40" i="6"/>
  <c r="K17" i="2"/>
  <c r="B19" i="2"/>
  <c r="G19" i="2" s="1"/>
  <c r="F18" i="2"/>
  <c r="D18" i="2"/>
  <c r="E18" i="2"/>
  <c r="C18" i="2"/>
  <c r="J18" i="2" s="1"/>
  <c r="A27" i="4"/>
  <c r="A28" i="4" l="1"/>
  <c r="D45" i="6"/>
  <c r="H50" i="6"/>
  <c r="L98" i="6"/>
  <c r="L95" i="6"/>
  <c r="L44" i="6"/>
  <c r="L97" i="6"/>
  <c r="L42" i="6"/>
  <c r="L41" i="6"/>
  <c r="L96" i="6"/>
  <c r="L40" i="6"/>
  <c r="L99" i="6"/>
  <c r="L43" i="6"/>
  <c r="D50" i="6"/>
  <c r="E50" i="6"/>
  <c r="F50" i="6"/>
  <c r="G50" i="6"/>
  <c r="E45" i="6"/>
  <c r="F45" i="6"/>
  <c r="G45" i="6"/>
  <c r="H45" i="6"/>
  <c r="K18" i="2"/>
  <c r="F19" i="2"/>
  <c r="B20" i="2"/>
  <c r="G20" i="2" s="1"/>
  <c r="C19" i="2"/>
  <c r="J19" i="2" s="1"/>
  <c r="D19" i="2"/>
  <c r="E19" i="2"/>
  <c r="L102" i="6" l="1"/>
  <c r="L46" i="6"/>
  <c r="L104" i="6"/>
  <c r="L101" i="6"/>
  <c r="L48" i="6"/>
  <c r="L100" i="6"/>
  <c r="L47" i="6"/>
  <c r="L49" i="6"/>
  <c r="L103" i="6"/>
  <c r="L45" i="6"/>
  <c r="L105" i="6"/>
  <c r="L50" i="6"/>
  <c r="L53" i="6"/>
  <c r="L108" i="6"/>
  <c r="L54" i="6"/>
  <c r="L106" i="6"/>
  <c r="L107" i="6"/>
  <c r="L109" i="6"/>
  <c r="L52" i="6"/>
  <c r="L51" i="6"/>
  <c r="A29" i="4"/>
  <c r="B22" i="2"/>
  <c r="K19" i="2"/>
  <c r="E20" i="2"/>
  <c r="F20" i="2"/>
  <c r="B21" i="2"/>
  <c r="G21" i="2" s="1"/>
  <c r="C20" i="2"/>
  <c r="J20" i="2" s="1"/>
  <c r="D20" i="2"/>
  <c r="A30" i="4" l="1"/>
  <c r="B23" i="2"/>
  <c r="G60" i="6"/>
  <c r="D60" i="6"/>
  <c r="D55" i="6"/>
  <c r="F60" i="6"/>
  <c r="G55" i="6"/>
  <c r="H60" i="6"/>
  <c r="H55" i="6"/>
  <c r="E60" i="6"/>
  <c r="E55" i="6"/>
  <c r="F55" i="6"/>
  <c r="D21" i="2"/>
  <c r="C21" i="2"/>
  <c r="J21" i="2" s="1"/>
  <c r="J36" i="2" s="1"/>
  <c r="F21" i="2"/>
  <c r="E21" i="2"/>
  <c r="K20" i="2"/>
  <c r="L111" i="6" l="1"/>
  <c r="L55" i="6"/>
  <c r="L59" i="6"/>
  <c r="L114" i="6"/>
  <c r="L58" i="6"/>
  <c r="L56" i="6"/>
  <c r="L112" i="6"/>
  <c r="L57" i="6"/>
  <c r="L110" i="6"/>
  <c r="L113" i="6"/>
  <c r="A31" i="4"/>
  <c r="B24" i="2"/>
  <c r="K21" i="2"/>
  <c r="K36" i="2" s="1"/>
  <c r="K37" i="2"/>
  <c r="A32" i="4" l="1"/>
  <c r="B25" i="2"/>
  <c r="G65" i="6"/>
  <c r="H65" i="6"/>
  <c r="D65" i="6"/>
  <c r="F65" i="6"/>
  <c r="E65" i="6"/>
  <c r="K38" i="2"/>
  <c r="L124" i="6" l="1"/>
  <c r="L117" i="6"/>
  <c r="L119" i="6"/>
  <c r="L64" i="6"/>
  <c r="L68" i="6"/>
  <c r="L116" i="6"/>
  <c r="L69" i="6"/>
  <c r="L66" i="6"/>
  <c r="L63" i="6"/>
  <c r="L120" i="6"/>
  <c r="L122" i="6"/>
  <c r="L115" i="6"/>
  <c r="L61" i="6"/>
  <c r="L60" i="6"/>
  <c r="L62" i="6"/>
  <c r="L121" i="6"/>
  <c r="L118" i="6"/>
  <c r="L65" i="6"/>
  <c r="L123" i="6"/>
  <c r="L67" i="6"/>
  <c r="A33" i="4"/>
  <c r="B26" i="2"/>
  <c r="I125" i="6" l="1"/>
  <c r="A34" i="4"/>
  <c r="B27" i="2"/>
  <c r="A35" i="4" l="1"/>
  <c r="B28" i="2"/>
  <c r="A36" i="4" l="1"/>
  <c r="B29" i="2"/>
  <c r="A37" i="4" l="1"/>
  <c r="B30" i="2"/>
  <c r="A38" i="4" l="1"/>
  <c r="B31" i="2"/>
  <c r="A39" i="4" l="1"/>
  <c r="B32" i="2"/>
  <c r="A40" i="4" l="1"/>
  <c r="B33" i="2"/>
  <c r="A41" i="4" l="1"/>
  <c r="B34" i="2"/>
  <c r="A42" i="4" l="1"/>
  <c r="B35" i="2"/>
  <c r="A43" i="4" l="1"/>
  <c r="A44" i="4" s="1"/>
  <c r="A45" i="4" s="1"/>
  <c r="A46" i="4" s="1"/>
  <c r="A47" i="4" s="1"/>
  <c r="A48" i="4" s="1"/>
  <c r="E120" i="6" l="1"/>
  <c r="H115" i="6"/>
  <c r="H70" i="6"/>
  <c r="F100" i="6"/>
  <c r="E70" i="6"/>
  <c r="E100" i="6"/>
  <c r="G105" i="6"/>
  <c r="H95" i="6"/>
  <c r="D120" i="6"/>
  <c r="G100" i="6"/>
  <c r="D90" i="6"/>
  <c r="D105" i="6"/>
  <c r="G80" i="6"/>
  <c r="E95" i="6"/>
  <c r="G120" i="6"/>
  <c r="D70" i="6"/>
  <c r="E85" i="6"/>
  <c r="D95" i="6"/>
  <c r="H80" i="6"/>
  <c r="H75" i="6"/>
  <c r="F80" i="6"/>
  <c r="E90" i="6"/>
  <c r="F115" i="6"/>
  <c r="H100" i="6"/>
  <c r="F110" i="6"/>
  <c r="F75" i="6"/>
  <c r="F120" i="6"/>
  <c r="G110" i="6"/>
  <c r="G90" i="6"/>
  <c r="D85" i="6"/>
  <c r="E80" i="6"/>
  <c r="F90" i="6"/>
  <c r="F105" i="6"/>
  <c r="H85" i="6"/>
  <c r="E110" i="6"/>
  <c r="E105" i="6"/>
  <c r="H90" i="6"/>
  <c r="G70" i="6"/>
  <c r="G75" i="6"/>
  <c r="F70" i="6"/>
  <c r="D110" i="6"/>
  <c r="G85" i="6"/>
  <c r="E75" i="6"/>
  <c r="H105" i="6"/>
  <c r="D75" i="6"/>
  <c r="G95" i="6"/>
  <c r="G115" i="6"/>
  <c r="H120" i="6"/>
  <c r="F85" i="6"/>
  <c r="D100" i="6"/>
  <c r="H110" i="6"/>
  <c r="D80" i="6"/>
  <c r="E115" i="6"/>
  <c r="D115" i="6"/>
  <c r="F95" i="6"/>
</calcChain>
</file>

<file path=xl/sharedStrings.xml><?xml version="1.0" encoding="utf-8"?>
<sst xmlns="http://schemas.openxmlformats.org/spreadsheetml/2006/main" count="241" uniqueCount="85">
  <si>
    <t>TOTAL</t>
  </si>
  <si>
    <t>Tel.:</t>
  </si>
  <si>
    <t>E-Mail:</t>
  </si>
  <si>
    <t>U/M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</si>
  <si>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</si>
  <si>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</si>
  <si>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</si>
  <si>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</si>
  <si>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</si>
  <si>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</si>
  <si>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</si>
  <si>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</si>
  <si>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</si>
  <si>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</si>
  <si>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</si>
  <si>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</si>
  <si>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</si>
  <si>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</si>
  <si>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</si>
  <si>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</si>
  <si>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</si>
  <si>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t>60 días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</si>
  <si>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</si>
  <si>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</si>
  <si>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</si>
  <si>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</si>
  <si>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</si>
  <si>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</si>
  <si>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</si>
  <si>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</si>
  <si>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</si>
  <si>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</si>
  <si>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</si>
  <si>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</si>
  <si>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</si>
  <si>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</si>
  <si>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</si>
  <si>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</si>
  <si>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</si>
  <si>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</si>
  <si>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</si>
  <si>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</si>
  <si>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</si>
  <si>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</si>
  <si>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</si>
  <si>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</si>
  <si>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</si>
  <si>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</si>
  <si>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</si>
  <si>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</si>
  <si>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</si>
  <si>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</si>
  <si>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</si>
  <si>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PLANILLA COTIZACIÓN BIENES DE ORIGEN EXTRANJERO</t>
  </si>
  <si>
    <t>Identificación Tributaria</t>
  </si>
  <si>
    <t>Refencia de Fábrica</t>
  </si>
  <si>
    <t>Referencia de Fábrica</t>
  </si>
  <si>
    <t>Renglón</t>
  </si>
  <si>
    <t>PLANILLA COTIZACIÓN BIENES DE ORIGEN NACIONAL / NACIONALIZADOS</t>
  </si>
  <si>
    <t>Lugar de entrega:</t>
  </si>
  <si>
    <t xml:space="preserve">ACOPLAMIENTO DE EMBRAGUE COMPLETO. </t>
  </si>
  <si>
    <t xml:space="preserve">PLACA DE LEVAS - CAMPLATE - LOCOMOTORA GM </t>
  </si>
  <si>
    <t>RESORTE DEL RODILLO DE EMBRAGUE DE TURBINA, PARA TURBO DE MD 12-645-E3/E3C DE LOCS. GM</t>
  </si>
  <si>
    <t>ARANDELA ESPECIAL DE EMPUJE</t>
  </si>
  <si>
    <t>ENGRANAJE PLANETARIO DEL EMBRAGUE DE LA TURBINA, PARA TURBO DE MD 12-645-E3 DE LOCOMOTORAS GM</t>
  </si>
  <si>
    <t>EJE DE COMANDO DE TURBINA DE ESCAPE, PARA TURBO DE MD 12-645-E3C DE LOCOMOTORAS GM</t>
  </si>
  <si>
    <t>ANILLO DE SELLO DE ESCAPE, PRIMERA SUBMEDIDA, PARA TURBO DE MD 12-645-E3/E3C DE LOCOMOTORAS GM</t>
  </si>
  <si>
    <t>ENGRANAJE INTERMEDIARIO O CORONA LIBRE - IDLER - LOCOMOTORA GM</t>
  </si>
  <si>
    <t>PLACA DE RETENCIÓN DEL EJE DEL ENGRANAJE IMPULSOR, PARA TURBO DE MD 12-645-E3 DE LOCOMOTORAS GM</t>
  </si>
  <si>
    <t>JUNTA ENTRE CARCASA PRINCIPAL Y SOPORTE COJINETE COMPRESOR</t>
  </si>
  <si>
    <t>COPA DEL RESORTE DEL RODILLO DE EMBRAGUE DE TURBINA, PARA TURBO DE MD 12-645-E3/E3C DE LOCS. GM</t>
  </si>
  <si>
    <t>SEGURO DE PLACA DE LEVAS DEL EMBRAGUE DE TURBINA, PARA TURBO DE MD 12-645-E3/E3C DE LOCOMOTORAS GM</t>
  </si>
  <si>
    <t>ENGRANAJE PLANETARIO DE EMBRAGUE DE TURBINA, PARA TURBO DE MD 12-645-E3C DE LOCOMOTORAS GM</t>
  </si>
  <si>
    <t>DEFLECTOR DE ALUMINIO DE COMPRESOR LOCOMOTORA GM</t>
  </si>
  <si>
    <t xml:space="preserve">ROTOR COMPRESOR. </t>
  </si>
  <si>
    <t>EJE DEL CARRIER - LOCOMOTORA GM</t>
  </si>
  <si>
    <t>RODILLO - CAM PLATE.</t>
  </si>
  <si>
    <t>ANILLO DE TOBERAS</t>
  </si>
  <si>
    <t>CARCASA DEL EMBRAGUE DE LA TURBINA, PARA TURBO DE MD 12-645-E3 DE LOCOMOTORAS GM</t>
  </si>
  <si>
    <t>Unid</t>
  </si>
  <si>
    <t>100/2018</t>
  </si>
  <si>
    <t>TRE-SOF-SOFS-1585/2018</t>
  </si>
  <si>
    <t>ADQUISICIÓN DE REPUESTOS PARA LOCOMOTORAS GENERAL MOTORS – LÍNEA ROCA</t>
  </si>
  <si>
    <t>120 días</t>
  </si>
  <si>
    <t>Almacén 4101 de Locomotoras del Taller de Remedios de Escalada, sito en calle 29 de septiembre Nº 3501 de la localidad de Lanús, provincia de Buenos 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</si>
</sst>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[$$-2C0A]#,###.00;[Red]\([$$-2C0A]#,###.00\)"/>
    <numFmt numFmtId="166" formatCode="_ &quot;$ &quot;* #,##0.00_ ;_ &quot;$ &quot;* \-#,##0.00_ ;_ &quot;$ &quot;* \-??_ ;_ @_ 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11" fillId="0" borderId="0" applyFill="0" applyBorder="0" applyAlignment="0" applyProtection="0"/>
  </cellStyleXfs>
  <cellXfs count="235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/>
      <protection hidden="1"/>
    </xf>
    <xf numFmtId="0" fontId="6" fillId="6" borderId="21" xfId="0" applyFont="1" applyFill="1" applyBorder="1" applyAlignment="1" applyProtection="1">
      <alignment horizontal="center" vertical="center"/>
      <protection hidden="1"/>
    </xf>
    <xf numFmtId="0" fontId="1" fillId="6" borderId="21" xfId="1" applyFont="1" applyFill="1" applyBorder="1" applyAlignment="1" applyProtection="1">
      <alignment horizontal="center" vertical="center" wrapText="1"/>
      <protection hidden="1"/>
    </xf>
    <xf numFmtId="0" fontId="6" fillId="6" borderId="21" xfId="0" applyFont="1" applyFill="1" applyBorder="1" applyAlignment="1" applyProtection="1">
      <alignment horizontal="center" vertical="center" wrapText="1"/>
      <protection hidden="1"/>
    </xf>
    <xf numFmtId="0" fontId="1" fillId="6" borderId="15" xfId="1" applyFont="1" applyFill="1" applyBorder="1" applyAlignment="1" applyProtection="1">
      <alignment horizontal="center" vertical="center"/>
      <protection hidden="1"/>
    </xf>
    <xf numFmtId="0" fontId="6" fillId="6" borderId="12" xfId="0" applyFont="1" applyFill="1" applyBorder="1" applyAlignment="1" applyProtection="1">
      <alignment horizontal="center" vertical="center"/>
      <protection hidden="1"/>
    </xf>
    <xf numFmtId="0" fontId="1" fillId="6" borderId="12" xfId="1" applyFont="1" applyFill="1" applyBorder="1" applyAlignment="1" applyProtection="1">
      <alignment horizontal="center" vertical="center" wrapText="1"/>
      <protection hidden="1"/>
    </xf>
    <xf numFmtId="0" fontId="6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8" xfId="1" applyFont="1" applyFill="1" applyBorder="1" applyAlignment="1" applyProtection="1">
      <alignment horizontal="left" vertical="center" wrapText="1"/>
      <protection hidden="1"/>
    </xf>
    <xf numFmtId="0" fontId="9" fillId="6" borderId="28" xfId="1" applyFont="1" applyFill="1" applyBorder="1" applyAlignment="1" applyProtection="1">
      <alignment horizontal="left" vertical="center"/>
      <protection hidden="1"/>
    </xf>
    <xf numFmtId="0" fontId="9" fillId="6" borderId="28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2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4" xfId="0" applyFont="1" applyFill="1" applyBorder="1" applyProtection="1">
      <protection locked="0"/>
    </xf>
    <xf numFmtId="9" fontId="6" fillId="6" borderId="35" xfId="3" applyFont="1" applyFill="1" applyBorder="1" applyAlignment="1" applyProtection="1">
      <alignment horizontal="right" vertical="center" wrapText="1"/>
      <protection locked="0"/>
    </xf>
    <xf numFmtId="4" fontId="6" fillId="6" borderId="35" xfId="0" applyNumberFormat="1" applyFont="1" applyFill="1" applyBorder="1" applyAlignment="1" applyProtection="1">
      <alignment horizontal="right" vertical="center" wrapText="1"/>
    </xf>
    <xf numFmtId="4" fontId="6" fillId="6" borderId="29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3" xfId="0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10" fontId="7" fillId="5" borderId="30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5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1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49" xfId="0" applyFont="1" applyFill="1" applyBorder="1" applyAlignment="1" applyProtection="1">
      <alignment horizontal="center" vertical="center"/>
      <protection hidden="1"/>
    </xf>
    <xf numFmtId="0" fontId="1" fillId="6" borderId="49" xfId="1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9" fontId="6" fillId="6" borderId="27" xfId="3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</xf>
    <xf numFmtId="4" fontId="6" fillId="6" borderId="52" xfId="0" applyNumberFormat="1" applyFont="1" applyFill="1" applyBorder="1" applyAlignment="1" applyProtection="1">
      <alignment horizontal="right" vertical="center" wrapText="1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1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1" xfId="0" applyNumberFormat="1" applyFont="1" applyFill="1" applyBorder="1" applyAlignment="1" applyProtection="1">
      <alignment horizontal="right" vertical="center" wrapText="1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2" xfId="0" applyNumberFormat="1" applyFont="1" applyFill="1" applyBorder="1" applyAlignment="1" applyProtection="1">
      <alignment horizontal="right" vertical="center" wrapText="1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1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12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8" xfId="1" applyFont="1" applyFill="1" applyBorder="1" applyAlignment="1" applyProtection="1">
      <alignment horizontal="left" vertical="center" wrapText="1"/>
      <protection hidden="1"/>
    </xf>
    <xf numFmtId="0" fontId="13" fillId="6" borderId="28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51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8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1" xfId="0" applyNumberFormat="1" applyFont="1" applyFill="1" applyBorder="1" applyAlignment="1" applyProtection="1">
      <alignment horizontal="right" vertical="center" wrapText="1"/>
    </xf>
    <xf numFmtId="4" fontId="14" fillId="8" borderId="21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49" fontId="6" fillId="6" borderId="21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0" xfId="2" applyNumberFormat="1" applyFont="1" applyFill="1" applyBorder="1" applyAlignment="1" applyProtection="1">
      <alignment horizontal="right" vertical="center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164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1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0" xfId="1" applyFont="1" applyFill="1" applyBorder="1" applyAlignment="1" applyProtection="1">
      <alignment horizontal="left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0" xfId="1" applyFont="1" applyFill="1" applyBorder="1" applyAlignment="1" applyProtection="1">
      <alignment horizontal="right" vertical="center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165" fontId="1" fillId="5" borderId="36" xfId="0" applyNumberFormat="1" applyFont="1" applyFill="1" applyBorder="1" applyAlignment="1" applyProtection="1">
      <alignment horizontal="center" vertical="center"/>
      <protection locked="0"/>
    </xf>
    <xf numFmtId="165" fontId="1" fillId="5" borderId="33" xfId="0" applyNumberFormat="1" applyFont="1" applyFill="1" applyBorder="1" applyAlignment="1" applyProtection="1">
      <alignment horizontal="center" vertical="center"/>
      <protection locked="0"/>
    </xf>
    <xf numFmtId="165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3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8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3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7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8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3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3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7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6" fillId="6" borderId="55" xfId="0" applyFont="1" applyFill="1" applyBorder="1" applyAlignment="1" applyProtection="1">
      <alignment horizontal="center" vertical="center" wrapText="1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0" xfId="2" applyNumberFormat="1" applyFont="1" applyFill="1" applyBorder="1" applyAlignment="1" applyProtection="1">
      <alignment horizontal="righ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0" xfId="1" applyNumberFormat="1" applyFont="1" applyFill="1" applyBorder="1" applyAlignment="1" applyProtection="1">
      <alignment horizontal="center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29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20" xfId="1" applyFont="1" applyFill="1" applyBorder="1" applyAlignment="1" applyProtection="1">
      <alignment horizontal="center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56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42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129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6"/>
  <sheetViews>
    <sheetView tabSelected="1" zoomScale="80" zoomScaleNormal="80" workbookViewId="0">
      <selection activeCell="A40" sqref="A40"/>
    </sheetView>
  </sheetViews>
  <sheetFormatPr baseColWidth="10" defaultRowHeight="12.75" x14ac:dyDescent="0.2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22.42578125" style="1" bestFit="1" customWidth="1"/>
    <col min="6" max="6" width="40.85546875" style="1" customWidth="1"/>
    <col min="7" max="7" width="40.85546875" style="1" hidden="1" customWidth="1"/>
    <col min="8" max="8" width="14.5703125" style="1" bestFit="1" customWidth="1"/>
    <col min="9" max="9" width="8.42578125" style="1" bestFit="1" customWidth="1"/>
    <col min="10" max="10" width="21.140625" style="1" hidden="1" customWidth="1"/>
    <col min="11" max="11" width="32.140625" style="1" customWidth="1"/>
    <col min="12" max="16384" width="11.42578125" style="1"/>
  </cols>
  <sheetData>
    <row r="1" spans="2:11" ht="13.5" thickBot="1" x14ac:dyDescent="0.25"/>
    <row r="2" spans="2:11" ht="15" customHeight="1" x14ac:dyDescent="0.2">
      <c r="B2" s="131" t="s">
        <v>58</v>
      </c>
      <c r="C2" s="132"/>
      <c r="D2" s="132"/>
      <c r="E2" s="132"/>
      <c r="F2" s="132"/>
      <c r="G2" s="132"/>
      <c r="H2" s="132"/>
      <c r="I2" s="132"/>
      <c r="J2" s="132"/>
      <c r="K2" s="133"/>
    </row>
    <row r="3" spans="2:11" ht="15" customHeight="1" x14ac:dyDescent="0.2">
      <c r="B3" s="134"/>
      <c r="C3" s="135"/>
      <c r="D3" s="135"/>
      <c r="E3" s="135"/>
      <c r="F3" s="135"/>
      <c r="G3" s="135"/>
      <c r="H3" s="135"/>
      <c r="I3" s="135"/>
      <c r="J3" s="135"/>
      <c r="K3" s="136"/>
    </row>
    <row r="4" spans="2:11" ht="15" customHeight="1" thickBot="1" x14ac:dyDescent="0.25">
      <c r="B4" s="137"/>
      <c r="C4" s="138"/>
      <c r="D4" s="138"/>
      <c r="E4" s="138"/>
      <c r="F4" s="138"/>
      <c r="G4" s="138"/>
      <c r="H4" s="138"/>
      <c r="I4" s="138"/>
      <c r="J4" s="138"/>
      <c r="K4" s="139"/>
    </row>
    <row r="5" spans="2:11" ht="18.75" customHeight="1" thickBot="1" x14ac:dyDescent="0.3">
      <c r="B5" s="140" t="s">
        <v>8</v>
      </c>
      <c r="C5" s="141"/>
      <c r="D5" s="154" t="str">
        <f>+'Completar SOFSE'!B5</f>
        <v>100/2018</v>
      </c>
      <c r="E5" s="154"/>
      <c r="F5" s="154"/>
      <c r="G5" s="155"/>
      <c r="H5" s="160" t="s">
        <v>11</v>
      </c>
      <c r="I5" s="161"/>
      <c r="J5" s="161"/>
      <c r="K5" s="162"/>
    </row>
    <row r="6" spans="2:11" ht="30" customHeight="1" x14ac:dyDescent="0.2">
      <c r="B6" s="140" t="s">
        <v>26</v>
      </c>
      <c r="C6" s="141"/>
      <c r="D6" s="156" t="str">
        <f>+'Completar SOFSE'!B6</f>
        <v>Por Compulsa Abreviada</v>
      </c>
      <c r="E6" s="156"/>
      <c r="F6" s="156"/>
      <c r="G6" s="157"/>
      <c r="H6" s="163" t="s">
        <v>7</v>
      </c>
      <c r="I6" s="168"/>
      <c r="J6" s="169"/>
      <c r="K6" s="170"/>
    </row>
    <row r="7" spans="2:11" ht="15.75" customHeight="1" x14ac:dyDescent="0.2">
      <c r="B7" s="14" t="s">
        <v>22</v>
      </c>
      <c r="C7" s="15"/>
      <c r="D7" s="158" t="str">
        <f>+'Completar SOFSE'!B7</f>
        <v>TRE-SOF-SOFS-1585/2018</v>
      </c>
      <c r="E7" s="158"/>
      <c r="F7" s="158"/>
      <c r="G7" s="159"/>
      <c r="H7" s="164"/>
      <c r="I7" s="171"/>
      <c r="J7" s="172"/>
      <c r="K7" s="173"/>
    </row>
    <row r="8" spans="2:11" ht="15.75" customHeight="1" x14ac:dyDescent="0.2">
      <c r="B8" s="144" t="s">
        <v>9</v>
      </c>
      <c r="C8" s="145"/>
      <c r="D8" s="158" t="str">
        <f>+'Completar SOFSE'!B8</f>
        <v>ADQUISICIÓN DE REPUESTOS PARA LOCOMOTORAS GENERAL MOTORS – LÍNEA ROCA</v>
      </c>
      <c r="E8" s="158"/>
      <c r="F8" s="158"/>
      <c r="G8" s="159"/>
      <c r="H8" s="16" t="s">
        <v>28</v>
      </c>
      <c r="I8" s="165"/>
      <c r="J8" s="166"/>
      <c r="K8" s="167"/>
    </row>
    <row r="9" spans="2:11" ht="16.5" customHeight="1" x14ac:dyDescent="0.2">
      <c r="B9" s="144"/>
      <c r="C9" s="145"/>
      <c r="D9" s="158"/>
      <c r="E9" s="158"/>
      <c r="F9" s="158"/>
      <c r="G9" s="159"/>
      <c r="H9" s="17" t="s">
        <v>1</v>
      </c>
      <c r="I9" s="165"/>
      <c r="J9" s="166"/>
      <c r="K9" s="167"/>
    </row>
    <row r="10" spans="2:11" ht="16.5" customHeight="1" x14ac:dyDescent="0.2">
      <c r="B10" s="144"/>
      <c r="C10" s="145"/>
      <c r="D10" s="158"/>
      <c r="E10" s="158"/>
      <c r="F10" s="158"/>
      <c r="G10" s="159"/>
      <c r="H10" s="17" t="s">
        <v>2</v>
      </c>
      <c r="I10" s="151"/>
      <c r="J10" s="152"/>
      <c r="K10" s="153"/>
    </row>
    <row r="11" spans="2:11" ht="15" x14ac:dyDescent="0.2">
      <c r="B11" s="21" t="s">
        <v>17</v>
      </c>
      <c r="C11" s="22"/>
      <c r="D11" s="99" t="str">
        <f>+'Completar SOFSE'!B11</f>
        <v>Total</v>
      </c>
      <c r="E11" s="22"/>
      <c r="F11" s="15"/>
      <c r="G11" s="15"/>
      <c r="H11" s="18" t="s">
        <v>4</v>
      </c>
      <c r="I11" s="148"/>
      <c r="J11" s="149"/>
      <c r="K11" s="150"/>
    </row>
    <row r="12" spans="2:11" ht="13.5" thickBot="1" x14ac:dyDescent="0.25">
      <c r="B12" s="23"/>
      <c r="C12" s="24"/>
      <c r="D12" s="24"/>
      <c r="E12" s="25"/>
      <c r="F12" s="24"/>
      <c r="G12" s="24"/>
      <c r="H12" s="19"/>
      <c r="I12" s="26"/>
      <c r="J12" s="26"/>
      <c r="K12" s="20"/>
    </row>
    <row r="13" spans="2:11" ht="15" customHeight="1" x14ac:dyDescent="0.2">
      <c r="B13" s="142" t="s">
        <v>57</v>
      </c>
      <c r="C13" s="146" t="s">
        <v>10</v>
      </c>
      <c r="D13" s="146" t="s">
        <v>3</v>
      </c>
      <c r="E13" s="124" t="s">
        <v>56</v>
      </c>
      <c r="F13" s="124" t="s">
        <v>31</v>
      </c>
      <c r="G13" s="124" t="s">
        <v>56</v>
      </c>
      <c r="H13" s="122" t="s">
        <v>32</v>
      </c>
      <c r="I13" s="122" t="s">
        <v>33</v>
      </c>
      <c r="J13" s="122" t="s">
        <v>34</v>
      </c>
      <c r="K13" s="122" t="s">
        <v>35</v>
      </c>
    </row>
    <row r="14" spans="2:11" ht="15.75" customHeight="1" thickBot="1" x14ac:dyDescent="0.25">
      <c r="B14" s="143"/>
      <c r="C14" s="147"/>
      <c r="D14" s="147"/>
      <c r="E14" s="125"/>
      <c r="F14" s="125"/>
      <c r="G14" s="125"/>
      <c r="H14" s="123"/>
      <c r="I14" s="123"/>
      <c r="J14" s="123"/>
      <c r="K14" s="123"/>
    </row>
    <row r="15" spans="2:11" ht="25.5" x14ac:dyDescent="0.2">
      <c r="B15" s="2">
        <f>+'Completar SOFSE'!A21</f>
        <v>1</v>
      </c>
      <c r="C15" s="3">
        <f>VLOOKUP(B15,'Completar SOFSE'!$A$19:$E$501,2,0)</f>
        <v>1</v>
      </c>
      <c r="D15" s="3" t="str">
        <f>VLOOKUP(B15,'Completar SOFSE'!$A$19:$E$501,3,0)</f>
        <v>Unid</v>
      </c>
      <c r="E15" s="3">
        <f>VLOOKUP(B15,'Completar SOFSE'!$A$19:$E$501,4,0)</f>
        <v>9544888</v>
      </c>
      <c r="F15" s="4" t="str">
        <f>VLOOKUP(B15,'Completar SOFSE'!$A$19:$E$501,5,0)</f>
        <v xml:space="preserve">ACOPLAMIENTO DE EMBRAGUE COMPLETO. </v>
      </c>
      <c r="G15" s="98" t="e">
        <f>VLOOKUP(B15,'Completar SOFSE'!$A$19:$E$501,6,0)</f>
        <v>#REF!</v>
      </c>
      <c r="H15" s="5"/>
      <c r="I15" s="69"/>
      <c r="J15" s="61">
        <f>+(C15*H15)*I15</f>
        <v>0</v>
      </c>
      <c r="K15" s="29">
        <f>+C15*H15</f>
        <v>0</v>
      </c>
    </row>
    <row r="16" spans="2:11" ht="25.5" x14ac:dyDescent="0.2">
      <c r="B16" s="6">
        <f>+B15+1</f>
        <v>2</v>
      </c>
      <c r="C16" s="7">
        <f>VLOOKUP(B16,'Completar SOFSE'!$A$19:$E$501,2,0)</f>
        <v>2</v>
      </c>
      <c r="D16" s="7" t="str">
        <f>VLOOKUP(B16,'Completar SOFSE'!$A$19:$E$501,3,0)</f>
        <v>Unid</v>
      </c>
      <c r="E16" s="7">
        <f>VLOOKUP(B16,'Completar SOFSE'!$A$19:$E$501,4,0)</f>
        <v>8432575</v>
      </c>
      <c r="F16" s="9" t="str">
        <f>VLOOKUP(B16,'Completar SOFSE'!$A$19:$E$501,5,0)</f>
        <v xml:space="preserve">PLACA DE LEVAS - CAMPLATE - LOCOMOTORA GM </v>
      </c>
      <c r="G16" s="98" t="e">
        <f>VLOOKUP(B16,'Completar SOFSE'!$A$19:$E$501,6,0)</f>
        <v>#REF!</v>
      </c>
      <c r="H16" s="62"/>
      <c r="I16" s="70"/>
      <c r="J16" s="63">
        <f t="shared" ref="J16:J21" si="0">+(C16*H16)*I16</f>
        <v>0</v>
      </c>
      <c r="K16" s="64">
        <f t="shared" ref="K16:K21" si="1">+C16*H16</f>
        <v>0</v>
      </c>
    </row>
    <row r="17" spans="2:11" ht="38.25" x14ac:dyDescent="0.2">
      <c r="B17" s="6">
        <f t="shared" ref="B17:B21" si="2">+B16+1</f>
        <v>3</v>
      </c>
      <c r="C17" s="7">
        <f>VLOOKUP(B17,'Completar SOFSE'!$A$19:$E$501,2,0)</f>
        <v>12</v>
      </c>
      <c r="D17" s="7" t="str">
        <f>VLOOKUP(B17,'Completar SOFSE'!$A$19:$E$501,3,0)</f>
        <v>Unid</v>
      </c>
      <c r="E17" s="7">
        <f>VLOOKUP(B17,'Completar SOFSE'!$A$19:$E$501,4,0)</f>
        <v>8358383</v>
      </c>
      <c r="F17" s="9" t="str">
        <f>VLOOKUP(B17,'Completar SOFSE'!$A$19:$E$501,5,0)</f>
        <v>RESORTE DEL RODILLO DE EMBRAGUE DE TURBINA, PARA TURBO DE MD 12-645-E3/E3C DE LOCS. GM</v>
      </c>
      <c r="G17" s="98" t="e">
        <f>VLOOKUP(B17,'Completar SOFSE'!$A$19:$E$501,6,0)</f>
        <v>#REF!</v>
      </c>
      <c r="H17" s="62"/>
      <c r="I17" s="70"/>
      <c r="J17" s="63">
        <f t="shared" si="0"/>
        <v>0</v>
      </c>
      <c r="K17" s="64">
        <f t="shared" si="1"/>
        <v>0</v>
      </c>
    </row>
    <row r="18" spans="2:11" x14ac:dyDescent="0.2">
      <c r="B18" s="6">
        <f t="shared" si="2"/>
        <v>4</v>
      </c>
      <c r="C18" s="7">
        <f>VLOOKUP(B18,'Completar SOFSE'!$A$19:$E$501,2,0)</f>
        <v>3</v>
      </c>
      <c r="D18" s="7" t="str">
        <f>VLOOKUP(B18,'Completar SOFSE'!$A$19:$E$501,3,0)</f>
        <v>Unid</v>
      </c>
      <c r="E18" s="7">
        <f>VLOOKUP(B18,'Completar SOFSE'!$A$19:$E$501,4,0)</f>
        <v>8261090</v>
      </c>
      <c r="F18" s="9" t="str">
        <f>VLOOKUP(B18,'Completar SOFSE'!$A$19:$E$501,5,0)</f>
        <v>ARANDELA ESPECIAL DE EMPUJE</v>
      </c>
      <c r="G18" s="98" t="e">
        <f>VLOOKUP(B18,'Completar SOFSE'!$A$19:$E$501,6,0)</f>
        <v>#REF!</v>
      </c>
      <c r="H18" s="62"/>
      <c r="I18" s="70"/>
      <c r="J18" s="63">
        <f t="shared" si="0"/>
        <v>0</v>
      </c>
      <c r="K18" s="64">
        <f t="shared" si="1"/>
        <v>0</v>
      </c>
    </row>
    <row r="19" spans="2:11" ht="38.25" x14ac:dyDescent="0.2">
      <c r="B19" s="6">
        <f t="shared" si="2"/>
        <v>5</v>
      </c>
      <c r="C19" s="7">
        <f>VLOOKUP(B19,'Completar SOFSE'!$A$19:$E$501,2,0)</f>
        <v>2</v>
      </c>
      <c r="D19" s="7" t="str">
        <f>VLOOKUP(B19,'Completar SOFSE'!$A$19:$E$501,3,0)</f>
        <v>Unid</v>
      </c>
      <c r="E19" s="7">
        <f>VLOOKUP(B19,'Completar SOFSE'!$A$19:$E$501,4,0)</f>
        <v>8261210</v>
      </c>
      <c r="F19" s="9" t="str">
        <f>VLOOKUP(B19,'Completar SOFSE'!$A$19:$E$501,5,0)</f>
        <v>ENGRANAJE PLANETARIO DEL EMBRAGUE DE LA TURBINA, PARA TURBO DE MD 12-645-E3 DE LOCOMOTORAS GM</v>
      </c>
      <c r="G19" s="98" t="e">
        <f>VLOOKUP(B19,'Completar SOFSE'!$A$19:$E$501,6,0)</f>
        <v>#REF!</v>
      </c>
      <c r="H19" s="62"/>
      <c r="I19" s="70"/>
      <c r="J19" s="63">
        <f t="shared" si="0"/>
        <v>0</v>
      </c>
      <c r="K19" s="64">
        <f t="shared" si="1"/>
        <v>0</v>
      </c>
    </row>
    <row r="20" spans="2:11" ht="38.25" x14ac:dyDescent="0.2">
      <c r="B20" s="6">
        <f t="shared" si="2"/>
        <v>6</v>
      </c>
      <c r="C20" s="7">
        <f>VLOOKUP(B20,'Completar SOFSE'!$A$19:$E$501,2,0)</f>
        <v>2</v>
      </c>
      <c r="D20" s="7" t="str">
        <f>VLOOKUP(B20,'Completar SOFSE'!$A$19:$E$501,3,0)</f>
        <v>Unid</v>
      </c>
      <c r="E20" s="7">
        <f>VLOOKUP(B20,'Completar SOFSE'!$A$19:$E$501,4,0)</f>
        <v>9503273</v>
      </c>
      <c r="F20" s="9" t="str">
        <f>VLOOKUP(B20,'Completar SOFSE'!$A$19:$E$501,5,0)</f>
        <v>EJE DE COMANDO DE TURBINA DE ESCAPE, PARA TURBO DE MD 12-645-E3C DE LOCOMOTORAS GM</v>
      </c>
      <c r="G20" s="98" t="e">
        <f>VLOOKUP(B20,'Completar SOFSE'!$A$19:$E$501,6,0)</f>
        <v>#REF!</v>
      </c>
      <c r="H20" s="62"/>
      <c r="I20" s="70"/>
      <c r="J20" s="63">
        <f t="shared" si="0"/>
        <v>0</v>
      </c>
      <c r="K20" s="64">
        <f t="shared" si="1"/>
        <v>0</v>
      </c>
    </row>
    <row r="21" spans="2:11" ht="39" thickBot="1" x14ac:dyDescent="0.25">
      <c r="B21" s="6">
        <f t="shared" si="2"/>
        <v>7</v>
      </c>
      <c r="C21" s="11">
        <f>VLOOKUP(B21,'Completar SOFSE'!$A$19:$E$501,2,0)</f>
        <v>6</v>
      </c>
      <c r="D21" s="11" t="str">
        <f>VLOOKUP(B21,'Completar SOFSE'!$A$19:$E$501,3,0)</f>
        <v>Unid</v>
      </c>
      <c r="E21" s="11">
        <f>VLOOKUP(B21,'Completar SOFSE'!$A$19:$E$501,4,0)</f>
        <v>8456547</v>
      </c>
      <c r="F21" s="13" t="str">
        <f>VLOOKUP(B21,'Completar SOFSE'!$A$19:$E$501,5,0)</f>
        <v>ANILLO DE SELLO DE ESCAPE, PRIMERA SUBMEDIDA, PARA TURBO DE MD 12-645-E3/E3C DE LOCOMOTORAS GM</v>
      </c>
      <c r="G21" s="98" t="e">
        <f>VLOOKUP(B21,'Completar SOFSE'!$A$19:$E$501,6,0)</f>
        <v>#REF!</v>
      </c>
      <c r="H21" s="65"/>
      <c r="I21" s="71"/>
      <c r="J21" s="66">
        <f t="shared" si="0"/>
        <v>0</v>
      </c>
      <c r="K21" s="67">
        <f t="shared" si="1"/>
        <v>0</v>
      </c>
    </row>
    <row r="22" spans="2:11" ht="26.25" thickBot="1" x14ac:dyDescent="0.25">
      <c r="B22" s="53">
        <f>+'Completar SOFSE'!A28</f>
        <v>8</v>
      </c>
      <c r="C22" s="54">
        <f>+'Completar SOFSE'!B28</f>
        <v>2</v>
      </c>
      <c r="D22" s="55" t="str">
        <f>+'Completar SOFSE'!C28</f>
        <v>Unid</v>
      </c>
      <c r="E22" s="56">
        <f>+'Completar SOFSE'!D28</f>
        <v>8358578</v>
      </c>
      <c r="F22" s="56" t="str">
        <f>+'Completar SOFSE'!E28</f>
        <v>ENGRANAJE INTERMEDIARIO O CORONA LIBRE - IDLER - LOCOMOTORA GM</v>
      </c>
      <c r="G22" s="96"/>
      <c r="H22" s="57"/>
      <c r="I22" s="58"/>
      <c r="J22" s="59">
        <f t="shared" ref="J22:J35" si="3">+(C22*H22)*I22</f>
        <v>0</v>
      </c>
      <c r="K22" s="60">
        <f t="shared" ref="K22:K35" si="4">+C22*H22</f>
        <v>0</v>
      </c>
    </row>
    <row r="23" spans="2:11" ht="39" thickBot="1" x14ac:dyDescent="0.25">
      <c r="B23" s="10">
        <f>+'Completar SOFSE'!A29</f>
        <v>9</v>
      </c>
      <c r="C23" s="11">
        <f>+'Completar SOFSE'!B29</f>
        <v>2</v>
      </c>
      <c r="D23" s="12" t="str">
        <f>+'Completar SOFSE'!C29</f>
        <v>Unid</v>
      </c>
      <c r="E23" s="13">
        <f>+'Completar SOFSE'!D29</f>
        <v>8358574</v>
      </c>
      <c r="F23" s="13" t="str">
        <f>+'Completar SOFSE'!E29</f>
        <v>PLACA DE RETENCIÓN DEL EJE DEL ENGRANAJE IMPULSOR, PARA TURBO DE MD 12-645-E3 DE LOCOMOTORAS GM</v>
      </c>
      <c r="G23" s="96"/>
      <c r="H23" s="5"/>
      <c r="I23" s="27"/>
      <c r="J23" s="28">
        <f t="shared" si="3"/>
        <v>0</v>
      </c>
      <c r="K23" s="29">
        <f t="shared" si="4"/>
        <v>0</v>
      </c>
    </row>
    <row r="24" spans="2:11" ht="26.25" thickBot="1" x14ac:dyDescent="0.25">
      <c r="B24" s="10">
        <f>+'Completar SOFSE'!A30</f>
        <v>10</v>
      </c>
      <c r="C24" s="11">
        <f>+'Completar SOFSE'!B30</f>
        <v>4</v>
      </c>
      <c r="D24" s="12" t="str">
        <f>+'Completar SOFSE'!C30</f>
        <v>Unid</v>
      </c>
      <c r="E24" s="13">
        <f>+'Completar SOFSE'!D30</f>
        <v>9580582</v>
      </c>
      <c r="F24" s="13" t="str">
        <f>+'Completar SOFSE'!E30</f>
        <v>JUNTA ENTRE CARCASA PRINCIPAL Y SOPORTE COJINETE COMPRESOR</v>
      </c>
      <c r="G24" s="96"/>
      <c r="H24" s="5"/>
      <c r="I24" s="27"/>
      <c r="J24" s="28">
        <f t="shared" si="3"/>
        <v>0</v>
      </c>
      <c r="K24" s="29">
        <f t="shared" si="4"/>
        <v>0</v>
      </c>
    </row>
    <row r="25" spans="2:11" ht="39" thickBot="1" x14ac:dyDescent="0.25">
      <c r="B25" s="10">
        <f>+'Completar SOFSE'!A31</f>
        <v>11</v>
      </c>
      <c r="C25" s="11">
        <f>+'Completar SOFSE'!B31</f>
        <v>36</v>
      </c>
      <c r="D25" s="12" t="str">
        <f>+'Completar SOFSE'!C31</f>
        <v>Unid</v>
      </c>
      <c r="E25" s="13">
        <f>+'Completar SOFSE'!D31</f>
        <v>8315689</v>
      </c>
      <c r="F25" s="13" t="str">
        <f>+'Completar SOFSE'!E31</f>
        <v>COPA DEL RESORTE DEL RODILLO DE EMBRAGUE DE TURBINA, PARA TURBO DE MD 12-645-E3/E3C DE LOCS. GM</v>
      </c>
      <c r="G25" s="96"/>
      <c r="H25" s="5"/>
      <c r="I25" s="27"/>
      <c r="J25" s="28">
        <f t="shared" si="3"/>
        <v>0</v>
      </c>
      <c r="K25" s="29">
        <f t="shared" si="4"/>
        <v>0</v>
      </c>
    </row>
    <row r="26" spans="2:11" ht="39" thickBot="1" x14ac:dyDescent="0.25">
      <c r="B26" s="10">
        <f>+'Completar SOFSE'!A32</f>
        <v>12</v>
      </c>
      <c r="C26" s="11">
        <f>+'Completar SOFSE'!B32</f>
        <v>2</v>
      </c>
      <c r="D26" s="12" t="str">
        <f>+'Completar SOFSE'!C32</f>
        <v>Unid</v>
      </c>
      <c r="E26" s="13">
        <f>+'Completar SOFSE'!D32</f>
        <v>8491714</v>
      </c>
      <c r="F26" s="13" t="str">
        <f>+'Completar SOFSE'!E32</f>
        <v>SEGURO DE PLACA DE LEVAS DEL EMBRAGUE DE TURBINA, PARA TURBO DE MD 12-645-E3/E3C DE LOCOMOTORAS GM</v>
      </c>
      <c r="G26" s="96"/>
      <c r="H26" s="5"/>
      <c r="I26" s="27"/>
      <c r="J26" s="28">
        <f t="shared" si="3"/>
        <v>0</v>
      </c>
      <c r="K26" s="29">
        <f t="shared" si="4"/>
        <v>0</v>
      </c>
    </row>
    <row r="27" spans="2:11" ht="39" thickBot="1" x14ac:dyDescent="0.25">
      <c r="B27" s="10">
        <f>+'Completar SOFSE'!A33</f>
        <v>13</v>
      </c>
      <c r="C27" s="11">
        <f>+'Completar SOFSE'!B33</f>
        <v>3</v>
      </c>
      <c r="D27" s="12" t="str">
        <f>+'Completar SOFSE'!C33</f>
        <v>Unid</v>
      </c>
      <c r="E27" s="13">
        <f>+'Completar SOFSE'!D33</f>
        <v>8491707</v>
      </c>
      <c r="F27" s="13" t="str">
        <f>+'Completar SOFSE'!E33</f>
        <v>ENGRANAJE PLANETARIO DE EMBRAGUE DE TURBINA, PARA TURBO DE MD 12-645-E3C DE LOCOMOTORAS GM</v>
      </c>
      <c r="G27" s="96"/>
      <c r="H27" s="5"/>
      <c r="I27" s="27"/>
      <c r="J27" s="28">
        <f t="shared" si="3"/>
        <v>0</v>
      </c>
      <c r="K27" s="29">
        <f t="shared" si="4"/>
        <v>0</v>
      </c>
    </row>
    <row r="28" spans="2:11" ht="26.25" thickBot="1" x14ac:dyDescent="0.25">
      <c r="B28" s="10">
        <f>+'Completar SOFSE'!A34</f>
        <v>14</v>
      </c>
      <c r="C28" s="11">
        <f>+'Completar SOFSE'!B34</f>
        <v>2</v>
      </c>
      <c r="D28" s="12" t="str">
        <f>+'Completar SOFSE'!C34</f>
        <v>Unid</v>
      </c>
      <c r="E28" s="13">
        <f>+'Completar SOFSE'!D34</f>
        <v>8405512</v>
      </c>
      <c r="F28" s="13" t="str">
        <f>+'Completar SOFSE'!E34</f>
        <v>DEFLECTOR DE ALUMINIO DE COMPRESOR LOCOMOTORA GM</v>
      </c>
      <c r="G28" s="96"/>
      <c r="H28" s="5"/>
      <c r="I28" s="27"/>
      <c r="J28" s="28">
        <f t="shared" si="3"/>
        <v>0</v>
      </c>
      <c r="K28" s="29">
        <f t="shared" si="4"/>
        <v>0</v>
      </c>
    </row>
    <row r="29" spans="2:11" ht="13.5" thickBot="1" x14ac:dyDescent="0.25">
      <c r="B29" s="10">
        <f>+'Completar SOFSE'!A35</f>
        <v>15</v>
      </c>
      <c r="C29" s="11">
        <f>+'Completar SOFSE'!B35</f>
        <v>2</v>
      </c>
      <c r="D29" s="12" t="str">
        <f>+'Completar SOFSE'!C35</f>
        <v>Unid</v>
      </c>
      <c r="E29" s="13">
        <f>+'Completar SOFSE'!D35</f>
        <v>8498467</v>
      </c>
      <c r="F29" s="13" t="str">
        <f>+'Completar SOFSE'!E35</f>
        <v xml:space="preserve">ROTOR COMPRESOR. </v>
      </c>
      <c r="G29" s="96"/>
      <c r="H29" s="5"/>
      <c r="I29" s="27"/>
      <c r="J29" s="28">
        <f t="shared" si="3"/>
        <v>0</v>
      </c>
      <c r="K29" s="29">
        <f t="shared" si="4"/>
        <v>0</v>
      </c>
    </row>
    <row r="30" spans="2:11" ht="13.5" thickBot="1" x14ac:dyDescent="0.25">
      <c r="B30" s="10">
        <f>+'Completar SOFSE'!A36</f>
        <v>16</v>
      </c>
      <c r="C30" s="11">
        <f>+'Completar SOFSE'!B36</f>
        <v>2</v>
      </c>
      <c r="D30" s="12" t="str">
        <f>+'Completar SOFSE'!C36</f>
        <v>Unid</v>
      </c>
      <c r="E30" s="13">
        <f>+'Completar SOFSE'!D36</f>
        <v>8337614</v>
      </c>
      <c r="F30" s="13" t="str">
        <f>+'Completar SOFSE'!E36</f>
        <v>EJE DEL CARRIER - LOCOMOTORA GM</v>
      </c>
      <c r="G30" s="96"/>
      <c r="H30" s="5"/>
      <c r="I30" s="27"/>
      <c r="J30" s="28">
        <f t="shared" si="3"/>
        <v>0</v>
      </c>
      <c r="K30" s="29">
        <f t="shared" si="4"/>
        <v>0</v>
      </c>
    </row>
    <row r="31" spans="2:11" ht="26.25" thickBot="1" x14ac:dyDescent="0.25">
      <c r="B31" s="10">
        <f>+'Completar SOFSE'!A37</f>
        <v>17</v>
      </c>
      <c r="C31" s="11">
        <f>+'Completar SOFSE'!B37</f>
        <v>6</v>
      </c>
      <c r="D31" s="12" t="str">
        <f>+'Completar SOFSE'!C37</f>
        <v>Unid</v>
      </c>
      <c r="E31" s="13">
        <f>+'Completar SOFSE'!D37</f>
        <v>8477995</v>
      </c>
      <c r="F31" s="13" t="str">
        <f>+'Completar SOFSE'!E37</f>
        <v>JUNTA ENTRE CARCASA PRINCIPAL Y SOPORTE COJINETE COMPRESOR</v>
      </c>
      <c r="G31" s="96"/>
      <c r="H31" s="5"/>
      <c r="I31" s="27"/>
      <c r="J31" s="28">
        <f t="shared" si="3"/>
        <v>0</v>
      </c>
      <c r="K31" s="29">
        <f t="shared" si="4"/>
        <v>0</v>
      </c>
    </row>
    <row r="32" spans="2:11" ht="26.25" thickBot="1" x14ac:dyDescent="0.25">
      <c r="B32" s="10">
        <f>+'Completar SOFSE'!A38</f>
        <v>18</v>
      </c>
      <c r="C32" s="11">
        <f>+'Completar SOFSE'!B38</f>
        <v>6</v>
      </c>
      <c r="D32" s="12" t="str">
        <f>+'Completar SOFSE'!C38</f>
        <v>Unid</v>
      </c>
      <c r="E32" s="13">
        <f>+'Completar SOFSE'!D38</f>
        <v>8477996</v>
      </c>
      <c r="F32" s="13" t="str">
        <f>+'Completar SOFSE'!E38</f>
        <v>JUNTA ENTRE CARCASA PRINCIPAL Y SOPORTE COJINETE COMPRESOR</v>
      </c>
      <c r="G32" s="96"/>
      <c r="H32" s="5"/>
      <c r="I32" s="27"/>
      <c r="J32" s="28">
        <f t="shared" si="3"/>
        <v>0</v>
      </c>
      <c r="K32" s="29">
        <f t="shared" si="4"/>
        <v>0</v>
      </c>
    </row>
    <row r="33" spans="2:11" ht="13.5" thickBot="1" x14ac:dyDescent="0.25">
      <c r="B33" s="10">
        <f>+'Completar SOFSE'!A39</f>
        <v>19</v>
      </c>
      <c r="C33" s="11">
        <f>+'Completar SOFSE'!B39</f>
        <v>24</v>
      </c>
      <c r="D33" s="12" t="str">
        <f>+'Completar SOFSE'!C39</f>
        <v>Unid</v>
      </c>
      <c r="E33" s="13">
        <f>+'Completar SOFSE'!D39</f>
        <v>8366272</v>
      </c>
      <c r="F33" s="13" t="str">
        <f>+'Completar SOFSE'!E39</f>
        <v>RODILLO - CAM PLATE.</v>
      </c>
      <c r="G33" s="96"/>
      <c r="H33" s="5"/>
      <c r="I33" s="27"/>
      <c r="J33" s="28">
        <f t="shared" si="3"/>
        <v>0</v>
      </c>
      <c r="K33" s="29">
        <f t="shared" si="4"/>
        <v>0</v>
      </c>
    </row>
    <row r="34" spans="2:11" ht="13.5" thickBot="1" x14ac:dyDescent="0.25">
      <c r="B34" s="10">
        <f>+'Completar SOFSE'!A40</f>
        <v>20</v>
      </c>
      <c r="C34" s="11">
        <f>+'Completar SOFSE'!B40</f>
        <v>1</v>
      </c>
      <c r="D34" s="12" t="str">
        <f>+'Completar SOFSE'!C40</f>
        <v>Unid</v>
      </c>
      <c r="E34" s="13">
        <f>+'Completar SOFSE'!D40</f>
        <v>8405515</v>
      </c>
      <c r="F34" s="13" t="str">
        <f>+'Completar SOFSE'!E40</f>
        <v>ANILLO DE TOBERAS</v>
      </c>
      <c r="G34" s="96"/>
      <c r="H34" s="5"/>
      <c r="I34" s="27"/>
      <c r="J34" s="28">
        <f t="shared" si="3"/>
        <v>0</v>
      </c>
      <c r="K34" s="29">
        <f t="shared" si="4"/>
        <v>0</v>
      </c>
    </row>
    <row r="35" spans="2:11" ht="39" thickBot="1" x14ac:dyDescent="0.25">
      <c r="B35" s="10">
        <f>+'Completar SOFSE'!A41</f>
        <v>21</v>
      </c>
      <c r="C35" s="11">
        <f>+'Completar SOFSE'!B41</f>
        <v>1</v>
      </c>
      <c r="D35" s="12" t="str">
        <f>+'Completar SOFSE'!C41</f>
        <v>Unid</v>
      </c>
      <c r="E35" s="13">
        <f>+'Completar SOFSE'!D41</f>
        <v>8366274</v>
      </c>
      <c r="F35" s="13" t="str">
        <f>+'Completar SOFSE'!E41</f>
        <v>CARCASA DEL EMBRAGUE DE LA TURBINA, PARA TURBO DE MD 12-645-E3 DE LOCOMOTORAS GM</v>
      </c>
      <c r="G35" s="96"/>
      <c r="H35" s="5"/>
      <c r="I35" s="27"/>
      <c r="J35" s="28">
        <f t="shared" si="3"/>
        <v>0</v>
      </c>
      <c r="K35" s="29">
        <f t="shared" si="4"/>
        <v>0</v>
      </c>
    </row>
    <row r="36" spans="2:11" ht="19.5" customHeight="1" thickBot="1" x14ac:dyDescent="0.25">
      <c r="B36" s="126" t="s">
        <v>18</v>
      </c>
      <c r="C36" s="127"/>
      <c r="D36" s="127"/>
      <c r="E36" s="127"/>
      <c r="F36" s="128"/>
      <c r="G36" s="101"/>
      <c r="H36" s="102"/>
      <c r="I36" s="102"/>
      <c r="J36" s="103">
        <f>SUM(J15:J35)</f>
        <v>0</v>
      </c>
      <c r="K36" s="104">
        <f>SUM(K15:K35)</f>
        <v>0</v>
      </c>
    </row>
    <row r="37" spans="2:11" ht="16.5" customHeight="1" thickBot="1" x14ac:dyDescent="0.25">
      <c r="B37" s="126" t="s">
        <v>19</v>
      </c>
      <c r="C37" s="127"/>
      <c r="D37" s="127"/>
      <c r="E37" s="127"/>
      <c r="F37" s="128"/>
      <c r="G37" s="105"/>
      <c r="H37" s="106"/>
      <c r="I37" s="106"/>
      <c r="J37" s="107"/>
      <c r="K37" s="108">
        <f>+J36</f>
        <v>0</v>
      </c>
    </row>
    <row r="38" spans="2:11" ht="18.75" thickBot="1" x14ac:dyDescent="0.25">
      <c r="B38" s="126" t="s">
        <v>0</v>
      </c>
      <c r="C38" s="127"/>
      <c r="D38" s="127"/>
      <c r="E38" s="127"/>
      <c r="F38" s="128"/>
      <c r="G38" s="105"/>
      <c r="H38" s="106"/>
      <c r="I38" s="106"/>
      <c r="J38" s="107"/>
      <c r="K38" s="109">
        <f>+K36+K37</f>
        <v>0</v>
      </c>
    </row>
    <row r="39" spans="2:11" ht="19.5" customHeight="1" thickBot="1" x14ac:dyDescent="0.25">
      <c r="B39" s="129" t="s">
        <v>20</v>
      </c>
      <c r="C39" s="130"/>
      <c r="D39" s="120" t="str">
        <f>+'Completar SOFSE'!B12</f>
        <v>60 días</v>
      </c>
      <c r="E39" s="120"/>
      <c r="F39" s="120"/>
      <c r="G39" s="120"/>
      <c r="H39" s="120"/>
      <c r="I39" s="120"/>
      <c r="J39" s="120"/>
      <c r="K39" s="121"/>
    </row>
    <row r="40" spans="2:11" ht="18" customHeight="1" thickBot="1" x14ac:dyDescent="0.25">
      <c r="B40" s="129" t="s">
        <v>5</v>
      </c>
      <c r="C40" s="130"/>
      <c r="D40" s="120" t="str">
        <f>+'Completar SOFSE'!B13</f>
        <v>120 días</v>
      </c>
      <c r="E40" s="120"/>
      <c r="F40" s="120"/>
      <c r="G40" s="120"/>
      <c r="H40" s="120"/>
      <c r="I40" s="120"/>
      <c r="J40" s="120"/>
      <c r="K40" s="121"/>
    </row>
    <row r="41" spans="2:11" ht="18" customHeight="1" thickBot="1" x14ac:dyDescent="0.25">
      <c r="B41" s="129" t="s">
        <v>59</v>
      </c>
      <c r="C41" s="130"/>
      <c r="D41" s="120" t="str">
        <f>+'Completar SOFSE'!B14</f>
        <v>Almacén 4101 de Locomotoras del Taller de Remedios de Escalada, sito en calle 29 de septiembre Nº 3501 de la localidad de Lanús, provincia de Buenos Aires</v>
      </c>
      <c r="E41" s="120"/>
      <c r="F41" s="120"/>
      <c r="G41" s="120"/>
      <c r="H41" s="120"/>
      <c r="I41" s="120"/>
      <c r="J41" s="120"/>
      <c r="K41" s="121"/>
    </row>
    <row r="42" spans="2:11" ht="24" customHeight="1" thickBot="1" x14ac:dyDescent="0.25">
      <c r="B42" s="129" t="s">
        <v>6</v>
      </c>
      <c r="C42" s="130"/>
      <c r="D42" s="120" t="str">
        <f>+'Completar SOFSE'!B15</f>
        <v>60 días</v>
      </c>
      <c r="E42" s="120"/>
      <c r="F42" s="120"/>
      <c r="G42" s="120"/>
      <c r="H42" s="120"/>
      <c r="I42" s="120"/>
      <c r="J42" s="120"/>
      <c r="K42" s="121"/>
    </row>
    <row r="43" spans="2:11" x14ac:dyDescent="0.2">
      <c r="B43" s="30"/>
      <c r="C43" s="31"/>
      <c r="D43" s="31"/>
      <c r="E43" s="31"/>
      <c r="F43" s="32"/>
      <c r="G43" s="32"/>
      <c r="H43" s="32"/>
      <c r="I43" s="32"/>
      <c r="J43" s="32"/>
      <c r="K43" s="33"/>
    </row>
    <row r="44" spans="2:11" x14ac:dyDescent="0.2">
      <c r="B44" s="30"/>
      <c r="C44" s="31"/>
      <c r="D44" s="31"/>
      <c r="E44" s="31"/>
      <c r="F44" s="32"/>
      <c r="G44" s="32"/>
      <c r="H44" s="32"/>
      <c r="I44" s="32"/>
      <c r="J44" s="32"/>
      <c r="K44" s="33"/>
    </row>
    <row r="45" spans="2:11" x14ac:dyDescent="0.2">
      <c r="B45" s="30"/>
      <c r="C45" s="31"/>
      <c r="D45" s="31"/>
      <c r="E45" s="31"/>
      <c r="F45" s="32"/>
      <c r="G45" s="32"/>
      <c r="H45" s="32"/>
      <c r="I45" s="32"/>
      <c r="J45" s="32"/>
      <c r="K45" s="33"/>
    </row>
    <row r="46" spans="2:11" ht="13.5" thickBot="1" x14ac:dyDescent="0.25">
      <c r="B46" s="34"/>
      <c r="C46" s="35"/>
      <c r="D46" s="35"/>
      <c r="E46" s="35"/>
      <c r="F46" s="36"/>
      <c r="G46" s="36"/>
      <c r="H46" s="36"/>
      <c r="I46" s="36"/>
      <c r="J46" s="36"/>
      <c r="K46" s="37"/>
    </row>
  </sheetData>
  <sheetProtection algorithmName="SHA-512" hashValue="zPzLWEuWbJ74yzL7y9tL9q5uJZcEdL8s1SjBa4jD8fQGLm6ToO0d7y/mar7ynJejZ/LJQwU63PKLQUjJvcmCzA==" saltValue="Jd2V7RAi0sT/AmlvOAI8WA==" spinCount="100000" sheet="1" objects="1" scenarios="1"/>
  <mergeCells count="36">
    <mergeCell ref="B6:C6"/>
    <mergeCell ref="H6:H7"/>
    <mergeCell ref="I8:K8"/>
    <mergeCell ref="I9:K9"/>
    <mergeCell ref="I6:K7"/>
    <mergeCell ref="I10:K10"/>
    <mergeCell ref="D5:G5"/>
    <mergeCell ref="D6:G6"/>
    <mergeCell ref="D7:G7"/>
    <mergeCell ref="D8:G10"/>
    <mergeCell ref="H5:K5"/>
    <mergeCell ref="B2:K4"/>
    <mergeCell ref="B42:C42"/>
    <mergeCell ref="B39:C39"/>
    <mergeCell ref="B40:C40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39:K39"/>
    <mergeCell ref="D40:K40"/>
    <mergeCell ref="D42:K42"/>
    <mergeCell ref="J13:J14"/>
    <mergeCell ref="K13:K14"/>
    <mergeCell ref="G13:G14"/>
    <mergeCell ref="B36:F36"/>
    <mergeCell ref="B37:F37"/>
    <mergeCell ref="B38:F38"/>
    <mergeCell ref="B41:C41"/>
    <mergeCell ref="D41:K41"/>
  </mergeCells>
  <dataValidations count="4">
    <dataValidation allowBlank="1" showInputMessage="1" showErrorMessage="1" promptTitle="Completar por el oferente" prompt="Completar por el oferente" sqref="K22:K35 J15:J35 H22:H35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SOFSE'!$K$5:$K$7</xm:f>
          </x14:formula1>
          <xm:sqref>I22:I35</xm:sqref>
        </x14:dataValidation>
        <x14:dataValidation type="list" allowBlank="1" showInputMessage="1" showErrorMessage="1" promptTitle="Completar por el oferente" prompt=" ">
          <x14:formula1>
            <xm:f>'Completar SOFSE'!$K$5:$K$7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SOFSE'!$H$5:$H$8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34"/>
  <sheetViews>
    <sheetView topLeftCell="A37" zoomScale="85" zoomScaleNormal="85" workbookViewId="0">
      <selection activeCell="I128" sqref="I128:L128"/>
    </sheetView>
  </sheetViews>
  <sheetFormatPr baseColWidth="10" defaultRowHeight="12.75" x14ac:dyDescent="0.2"/>
  <cols>
    <col min="1" max="1" width="4.7109375" style="1" customWidth="1"/>
    <col min="2" max="2" width="13.42578125" style="1" customWidth="1"/>
    <col min="3" max="3" width="11.5703125" style="1" customWidth="1"/>
    <col min="4" max="4" width="17.5703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 x14ac:dyDescent="0.2">
      <c r="B1" s="51"/>
      <c r="C1" s="51"/>
      <c r="D1" s="51"/>
      <c r="E1" s="51"/>
      <c r="F1" s="51"/>
      <c r="G1" s="52"/>
      <c r="H1" s="52"/>
      <c r="I1" s="52"/>
      <c r="J1" s="52"/>
      <c r="K1" s="52"/>
      <c r="L1" s="52"/>
    </row>
    <row r="2" spans="2:12" ht="13.5" thickBot="1" x14ac:dyDescent="0.25">
      <c r="B2" s="51"/>
      <c r="C2" s="51"/>
      <c r="D2" s="51"/>
      <c r="E2" s="51"/>
      <c r="F2" s="51"/>
      <c r="G2" s="52"/>
      <c r="H2" s="52"/>
      <c r="I2" s="52"/>
      <c r="J2" s="52"/>
      <c r="K2" s="52"/>
      <c r="L2" s="52"/>
    </row>
    <row r="3" spans="2:12" ht="23.25" customHeight="1" x14ac:dyDescent="0.2">
      <c r="B3" s="131" t="s">
        <v>53</v>
      </c>
      <c r="C3" s="132"/>
      <c r="D3" s="132"/>
      <c r="E3" s="132"/>
      <c r="F3" s="132"/>
      <c r="G3" s="132"/>
      <c r="H3" s="132"/>
      <c r="I3" s="132"/>
      <c r="J3" s="132"/>
      <c r="K3" s="132"/>
      <c r="L3" s="133"/>
    </row>
    <row r="4" spans="2:12" ht="13.5" thickBot="1" x14ac:dyDescent="0.25">
      <c r="B4" s="137"/>
      <c r="C4" s="138"/>
      <c r="D4" s="138"/>
      <c r="E4" s="138"/>
      <c r="F4" s="138"/>
      <c r="G4" s="138"/>
      <c r="H4" s="138"/>
      <c r="I4" s="138"/>
      <c r="J4" s="138"/>
      <c r="K4" s="138"/>
      <c r="L4" s="139"/>
    </row>
    <row r="5" spans="2:12" ht="15" thickBot="1" x14ac:dyDescent="0.25">
      <c r="B5" s="174" t="s">
        <v>8</v>
      </c>
      <c r="C5" s="175"/>
      <c r="D5" s="197" t="str">
        <f>+'Completar SOFSE'!B5</f>
        <v>100/2018</v>
      </c>
      <c r="E5" s="197"/>
      <c r="F5" s="197"/>
      <c r="G5" s="197"/>
      <c r="H5" s="198"/>
      <c r="I5" s="178" t="s">
        <v>11</v>
      </c>
      <c r="J5" s="179"/>
      <c r="K5" s="179"/>
      <c r="L5" s="180"/>
    </row>
    <row r="6" spans="2:12" ht="14.25" x14ac:dyDescent="0.2">
      <c r="B6" s="174" t="s">
        <v>26</v>
      </c>
      <c r="C6" s="175"/>
      <c r="D6" s="199" t="str">
        <f>+'Completar SOFSE'!B6</f>
        <v>Por Compulsa Abreviada</v>
      </c>
      <c r="E6" s="199"/>
      <c r="F6" s="199"/>
      <c r="G6" s="199"/>
      <c r="H6" s="200"/>
      <c r="I6" s="183" t="s">
        <v>7</v>
      </c>
      <c r="J6" s="191"/>
      <c r="K6" s="192"/>
      <c r="L6" s="193"/>
    </row>
    <row r="7" spans="2:12" ht="14.25" x14ac:dyDescent="0.2">
      <c r="B7" s="72" t="s">
        <v>52</v>
      </c>
      <c r="C7" s="115"/>
      <c r="D7" s="199" t="str">
        <f>+'Completar SOFSE'!B7</f>
        <v>TRE-SOF-SOFS-1585/2018</v>
      </c>
      <c r="E7" s="199"/>
      <c r="F7" s="199"/>
      <c r="G7" s="199"/>
      <c r="H7" s="200"/>
      <c r="I7" s="184"/>
      <c r="J7" s="194"/>
      <c r="K7" s="195"/>
      <c r="L7" s="196"/>
    </row>
    <row r="8" spans="2:12" ht="25.5" customHeight="1" x14ac:dyDescent="0.2">
      <c r="B8" s="176" t="s">
        <v>9</v>
      </c>
      <c r="C8" s="177"/>
      <c r="D8" s="199" t="str">
        <f>+'Completar SOFSE'!B8</f>
        <v>ADQUISICIÓN DE REPUESTOS PARA LOCOMOTORAS GENERAL MOTORS – LÍNEA ROCA</v>
      </c>
      <c r="E8" s="199"/>
      <c r="F8" s="199"/>
      <c r="G8" s="199"/>
      <c r="H8" s="200"/>
      <c r="I8" s="73" t="s">
        <v>54</v>
      </c>
      <c r="J8" s="185"/>
      <c r="K8" s="186"/>
      <c r="L8" s="187"/>
    </row>
    <row r="9" spans="2:12" ht="12.75" customHeight="1" x14ac:dyDescent="0.2">
      <c r="B9" s="176"/>
      <c r="C9" s="177"/>
      <c r="D9" s="199"/>
      <c r="E9" s="199"/>
      <c r="F9" s="199"/>
      <c r="G9" s="199"/>
      <c r="H9" s="200"/>
      <c r="I9" s="74" t="s">
        <v>1</v>
      </c>
      <c r="J9" s="185"/>
      <c r="K9" s="186"/>
      <c r="L9" s="187"/>
    </row>
    <row r="10" spans="2:12" ht="18" customHeight="1" x14ac:dyDescent="0.2">
      <c r="B10" s="176"/>
      <c r="C10" s="177"/>
      <c r="D10" s="199"/>
      <c r="E10" s="199"/>
      <c r="F10" s="199"/>
      <c r="G10" s="199"/>
      <c r="H10" s="200"/>
      <c r="I10" s="74" t="s">
        <v>2</v>
      </c>
      <c r="J10" s="188"/>
      <c r="K10" s="189"/>
      <c r="L10" s="190"/>
    </row>
    <row r="11" spans="2:12" ht="15" customHeight="1" x14ac:dyDescent="0.2">
      <c r="B11" s="75" t="s">
        <v>17</v>
      </c>
      <c r="C11" s="82"/>
      <c r="D11" s="158" t="str">
        <f>+'Completar SOFSE'!B11</f>
        <v>Total</v>
      </c>
      <c r="E11" s="158"/>
      <c r="F11" s="158"/>
      <c r="G11" s="158"/>
      <c r="H11" s="97"/>
      <c r="I11" s="86" t="s">
        <v>4</v>
      </c>
      <c r="J11" s="148"/>
      <c r="K11" s="149"/>
      <c r="L11" s="150"/>
    </row>
    <row r="12" spans="2:12" ht="15.75" customHeight="1" thickBot="1" x14ac:dyDescent="0.25">
      <c r="B12" s="83"/>
      <c r="C12" s="82"/>
      <c r="D12" s="82"/>
      <c r="E12" s="82"/>
      <c r="F12" s="82"/>
      <c r="G12" s="82"/>
      <c r="H12" s="100"/>
      <c r="I12" s="87"/>
      <c r="J12" s="181"/>
      <c r="K12" s="181"/>
      <c r="L12" s="182"/>
    </row>
    <row r="13" spans="2:12" ht="13.5" thickBot="1" x14ac:dyDescent="0.25">
      <c r="B13" s="224" t="s">
        <v>50</v>
      </c>
      <c r="C13" s="201" t="s">
        <v>57</v>
      </c>
      <c r="D13" s="201" t="s">
        <v>10</v>
      </c>
      <c r="E13" s="201" t="s">
        <v>3</v>
      </c>
      <c r="F13" s="226" t="s">
        <v>56</v>
      </c>
      <c r="G13" s="226" t="s">
        <v>31</v>
      </c>
      <c r="I13" s="218" t="s">
        <v>36</v>
      </c>
      <c r="J13" s="219"/>
      <c r="K13" s="219"/>
      <c r="L13" s="220"/>
    </row>
    <row r="14" spans="2:12" ht="13.5" thickBot="1" x14ac:dyDescent="0.25">
      <c r="B14" s="225"/>
      <c r="C14" s="147"/>
      <c r="D14" s="147"/>
      <c r="E14" s="147"/>
      <c r="F14" s="227"/>
      <c r="G14" s="227"/>
      <c r="I14" s="92" t="s">
        <v>37</v>
      </c>
      <c r="J14" s="93" t="s">
        <v>38</v>
      </c>
      <c r="K14" s="94" t="s">
        <v>39</v>
      </c>
      <c r="L14" s="95" t="s">
        <v>18</v>
      </c>
    </row>
    <row r="15" spans="2:12" ht="15" customHeight="1" x14ac:dyDescent="0.2">
      <c r="B15" s="84" t="s">
        <v>40</v>
      </c>
      <c r="C15" s="202">
        <f>+'Completar SOFSE'!A21</f>
        <v>1</v>
      </c>
      <c r="D15" s="205">
        <f>VLOOKUP(C15,'Completar SOFSE'!$A$19:$E$501,2,0)</f>
        <v>1</v>
      </c>
      <c r="E15" s="205" t="str">
        <f>VLOOKUP(C15,'Completar SOFSE'!$A$19:$E$501,3,0)</f>
        <v>Unid</v>
      </c>
      <c r="F15" s="205">
        <f>VLOOKUP(C15,'Completar SOFSE'!$A$19:$E$501,4,0)</f>
        <v>9544888</v>
      </c>
      <c r="G15" s="208" t="str">
        <f>VLOOKUP(C15,'Completar SOFSE'!$A$19:$E$501,5,0)</f>
        <v xml:space="preserve">ACOPLAMIENTO DE EMBRAGUE COMPLETO. </v>
      </c>
      <c r="H15" s="221" t="e">
        <f>VLOOKUP(C15,'Completar SOFSE'!$A$19:$E$501,6,0)</f>
        <v>#REF!</v>
      </c>
      <c r="I15" s="76"/>
      <c r="J15" s="88"/>
      <c r="K15" s="89"/>
      <c r="L15" s="29">
        <f>I15*$D$15+J15*$D$15+K15*$D$15</f>
        <v>0</v>
      </c>
    </row>
    <row r="16" spans="2:12" ht="15" customHeight="1" x14ac:dyDescent="0.2">
      <c r="B16" s="85" t="s">
        <v>41</v>
      </c>
      <c r="C16" s="203"/>
      <c r="D16" s="206"/>
      <c r="E16" s="206"/>
      <c r="F16" s="206"/>
      <c r="G16" s="209"/>
      <c r="H16" s="222"/>
      <c r="I16" s="77"/>
      <c r="J16" s="90"/>
      <c r="K16" s="91"/>
      <c r="L16" s="64">
        <f t="shared" ref="L16:L19" si="0">I16*$D$15+J16*$D$15+K16*$D$15</f>
        <v>0</v>
      </c>
    </row>
    <row r="17" spans="2:12" ht="15" customHeight="1" x14ac:dyDescent="0.2">
      <c r="B17" s="85" t="s">
        <v>42</v>
      </c>
      <c r="C17" s="203"/>
      <c r="D17" s="206"/>
      <c r="E17" s="206"/>
      <c r="F17" s="206"/>
      <c r="G17" s="209"/>
      <c r="H17" s="222"/>
      <c r="I17" s="77"/>
      <c r="J17" s="90"/>
      <c r="K17" s="91"/>
      <c r="L17" s="64">
        <f t="shared" si="0"/>
        <v>0</v>
      </c>
    </row>
    <row r="18" spans="2:12" ht="15" customHeight="1" x14ac:dyDescent="0.2">
      <c r="B18" s="85" t="s">
        <v>43</v>
      </c>
      <c r="C18" s="203"/>
      <c r="D18" s="206"/>
      <c r="E18" s="206"/>
      <c r="F18" s="206"/>
      <c r="G18" s="209"/>
      <c r="H18" s="222"/>
      <c r="I18" s="77"/>
      <c r="J18" s="62"/>
      <c r="K18" s="91"/>
      <c r="L18" s="64">
        <f t="shared" si="0"/>
        <v>0</v>
      </c>
    </row>
    <row r="19" spans="2:12" ht="15.75" customHeight="1" thickBot="1" x14ac:dyDescent="0.25">
      <c r="B19" s="85" t="s">
        <v>44</v>
      </c>
      <c r="C19" s="204"/>
      <c r="D19" s="207"/>
      <c r="E19" s="207"/>
      <c r="F19" s="207"/>
      <c r="G19" s="210"/>
      <c r="H19" s="223"/>
      <c r="I19" s="78"/>
      <c r="J19" s="65"/>
      <c r="K19" s="79"/>
      <c r="L19" s="64">
        <f t="shared" si="0"/>
        <v>0</v>
      </c>
    </row>
    <row r="20" spans="2:12" ht="15" customHeight="1" x14ac:dyDescent="0.2">
      <c r="B20" s="84" t="s">
        <v>40</v>
      </c>
      <c r="C20" s="202">
        <f>+C15+1</f>
        <v>2</v>
      </c>
      <c r="D20" s="205">
        <f>VLOOKUP(C20,'Completar SOFSE'!$A$19:$E$501,2,0)</f>
        <v>2</v>
      </c>
      <c r="E20" s="205" t="str">
        <f>VLOOKUP(C20,'Completar SOFSE'!$A$19:$E$501,3,0)</f>
        <v>Unid</v>
      </c>
      <c r="F20" s="205">
        <f>VLOOKUP(C20,'Completar SOFSE'!$A$19:$E$501,4,0)</f>
        <v>8432575</v>
      </c>
      <c r="G20" s="208" t="str">
        <f>VLOOKUP(C20,'Completar SOFSE'!$A$19:$E$501,5,0)</f>
        <v xml:space="preserve">PLACA DE LEVAS - CAMPLATE - LOCOMOTORA GM </v>
      </c>
      <c r="H20" s="221" t="e">
        <f>VLOOKUP(C20,'Completar SOFSE'!$A$19:$E$501,6,0)</f>
        <v>#REF!</v>
      </c>
      <c r="I20" s="80"/>
      <c r="J20" s="91"/>
      <c r="K20" s="91"/>
      <c r="L20" s="29">
        <f>I20*$D$20+J20*$D$20+K20*$D$20</f>
        <v>0</v>
      </c>
    </row>
    <row r="21" spans="2:12" x14ac:dyDescent="0.2">
      <c r="B21" s="85" t="s">
        <v>41</v>
      </c>
      <c r="C21" s="203"/>
      <c r="D21" s="206"/>
      <c r="E21" s="206"/>
      <c r="F21" s="206"/>
      <c r="G21" s="209"/>
      <c r="H21" s="222"/>
      <c r="I21" s="77"/>
      <c r="J21" s="91"/>
      <c r="K21" s="91"/>
      <c r="L21" s="64">
        <f t="shared" ref="L21:L24" si="1">I21*$D$20+J21*$D$20+K21*$D$20</f>
        <v>0</v>
      </c>
    </row>
    <row r="22" spans="2:12" x14ac:dyDescent="0.2">
      <c r="B22" s="85" t="s">
        <v>42</v>
      </c>
      <c r="C22" s="203"/>
      <c r="D22" s="206"/>
      <c r="E22" s="206"/>
      <c r="F22" s="206"/>
      <c r="G22" s="209"/>
      <c r="H22" s="222"/>
      <c r="I22" s="77"/>
      <c r="J22" s="91"/>
      <c r="K22" s="91"/>
      <c r="L22" s="64">
        <f t="shared" si="1"/>
        <v>0</v>
      </c>
    </row>
    <row r="23" spans="2:12" x14ac:dyDescent="0.2">
      <c r="B23" s="85" t="s">
        <v>43</v>
      </c>
      <c r="C23" s="203"/>
      <c r="D23" s="206"/>
      <c r="E23" s="206"/>
      <c r="F23" s="206"/>
      <c r="G23" s="209"/>
      <c r="H23" s="222"/>
      <c r="I23" s="77"/>
      <c r="J23" s="62"/>
      <c r="K23" s="91"/>
      <c r="L23" s="64">
        <f t="shared" si="1"/>
        <v>0</v>
      </c>
    </row>
    <row r="24" spans="2:12" ht="13.5" thickBot="1" x14ac:dyDescent="0.25">
      <c r="B24" s="85" t="s">
        <v>44</v>
      </c>
      <c r="C24" s="204"/>
      <c r="D24" s="207"/>
      <c r="E24" s="207"/>
      <c r="F24" s="207"/>
      <c r="G24" s="210"/>
      <c r="H24" s="223"/>
      <c r="I24" s="78"/>
      <c r="J24" s="65"/>
      <c r="K24" s="79"/>
      <c r="L24" s="67">
        <f t="shared" si="1"/>
        <v>0</v>
      </c>
    </row>
    <row r="25" spans="2:12" ht="15" customHeight="1" x14ac:dyDescent="0.2">
      <c r="B25" s="84" t="s">
        <v>40</v>
      </c>
      <c r="C25" s="202">
        <f t="shared" ref="C25" si="2">+C20+1</f>
        <v>3</v>
      </c>
      <c r="D25" s="205">
        <f>VLOOKUP(C25,'Completar SOFSE'!$A$19:$E$501,2,0)</f>
        <v>12</v>
      </c>
      <c r="E25" s="205" t="str">
        <f>VLOOKUP(C25,'Completar SOFSE'!$A$19:$E$501,3,0)</f>
        <v>Unid</v>
      </c>
      <c r="F25" s="205">
        <f>VLOOKUP(C25,'Completar SOFSE'!$A$19:$E$501,4,0)</f>
        <v>8358383</v>
      </c>
      <c r="G25" s="208" t="str">
        <f>VLOOKUP(C25,'Completar SOFSE'!$A$19:$E$501,5,0)</f>
        <v>RESORTE DEL RODILLO DE EMBRAGUE DE TURBINA, PARA TURBO DE MD 12-645-E3/E3C DE LOCS. GM</v>
      </c>
      <c r="H25" s="221" t="e">
        <f>VLOOKUP(C25,'Completar SOFSE'!$A$19:$E$501,6,0)</f>
        <v>#REF!</v>
      </c>
      <c r="I25" s="80"/>
      <c r="J25" s="91"/>
      <c r="K25" s="91"/>
      <c r="L25" s="60">
        <f>I25*$D$25+J25*$D$25+K25*$D$25</f>
        <v>0</v>
      </c>
    </row>
    <row r="26" spans="2:12" x14ac:dyDescent="0.2">
      <c r="B26" s="85" t="s">
        <v>41</v>
      </c>
      <c r="C26" s="203"/>
      <c r="D26" s="206"/>
      <c r="E26" s="206"/>
      <c r="F26" s="206"/>
      <c r="G26" s="209"/>
      <c r="H26" s="222"/>
      <c r="I26" s="77"/>
      <c r="J26" s="91"/>
      <c r="K26" s="91"/>
      <c r="L26" s="60">
        <f t="shared" ref="L26:L29" si="3">I26*$D$25+J26*$D$25+K26*$D$25</f>
        <v>0</v>
      </c>
    </row>
    <row r="27" spans="2:12" x14ac:dyDescent="0.2">
      <c r="B27" s="85" t="s">
        <v>42</v>
      </c>
      <c r="C27" s="203"/>
      <c r="D27" s="206"/>
      <c r="E27" s="206"/>
      <c r="F27" s="206"/>
      <c r="G27" s="209"/>
      <c r="H27" s="222"/>
      <c r="I27" s="77"/>
      <c r="J27" s="91"/>
      <c r="K27" s="91"/>
      <c r="L27" s="60">
        <f t="shared" si="3"/>
        <v>0</v>
      </c>
    </row>
    <row r="28" spans="2:12" x14ac:dyDescent="0.2">
      <c r="B28" s="85" t="s">
        <v>43</v>
      </c>
      <c r="C28" s="203"/>
      <c r="D28" s="206"/>
      <c r="E28" s="206"/>
      <c r="F28" s="206"/>
      <c r="G28" s="209"/>
      <c r="H28" s="222"/>
      <c r="I28" s="77"/>
      <c r="J28" s="62"/>
      <c r="K28" s="91"/>
      <c r="L28" s="60">
        <f t="shared" si="3"/>
        <v>0</v>
      </c>
    </row>
    <row r="29" spans="2:12" ht="13.5" thickBot="1" x14ac:dyDescent="0.25">
      <c r="B29" s="85" t="s">
        <v>44</v>
      </c>
      <c r="C29" s="204"/>
      <c r="D29" s="207"/>
      <c r="E29" s="207"/>
      <c r="F29" s="207"/>
      <c r="G29" s="210"/>
      <c r="H29" s="223"/>
      <c r="I29" s="78"/>
      <c r="J29" s="65"/>
      <c r="K29" s="79"/>
      <c r="L29" s="67">
        <f t="shared" si="3"/>
        <v>0</v>
      </c>
    </row>
    <row r="30" spans="2:12" ht="15" customHeight="1" x14ac:dyDescent="0.2">
      <c r="B30" s="84" t="s">
        <v>40</v>
      </c>
      <c r="C30" s="202">
        <f t="shared" ref="C30" si="4">+C25+1</f>
        <v>4</v>
      </c>
      <c r="D30" s="205">
        <f>VLOOKUP(C30,'Completar SOFSE'!$A$19:$E$501,2,0)</f>
        <v>3</v>
      </c>
      <c r="E30" s="205" t="str">
        <f>VLOOKUP(C30,'Completar SOFSE'!$A$19:$E$501,3,0)</f>
        <v>Unid</v>
      </c>
      <c r="F30" s="205">
        <f>VLOOKUP(C30,'Completar SOFSE'!$A$19:$E$501,4,0)</f>
        <v>8261090</v>
      </c>
      <c r="G30" s="208" t="str">
        <f>VLOOKUP(C30,'Completar SOFSE'!$A$19:$E$501,5,0)</f>
        <v>ARANDELA ESPECIAL DE EMPUJE</v>
      </c>
      <c r="H30" s="221" t="e">
        <f>VLOOKUP(C30,'Completar SOFSE'!$A$19:$E$501,6,0)</f>
        <v>#REF!</v>
      </c>
      <c r="I30" s="80"/>
      <c r="J30" s="91"/>
      <c r="K30" s="91"/>
      <c r="L30" s="60">
        <f>I30*$D$30+J30*$D$30+K30*$D$30</f>
        <v>0</v>
      </c>
    </row>
    <row r="31" spans="2:12" x14ac:dyDescent="0.2">
      <c r="B31" s="85" t="s">
        <v>41</v>
      </c>
      <c r="C31" s="203"/>
      <c r="D31" s="206"/>
      <c r="E31" s="206"/>
      <c r="F31" s="206"/>
      <c r="G31" s="209"/>
      <c r="H31" s="222"/>
      <c r="I31" s="77"/>
      <c r="J31" s="91"/>
      <c r="K31" s="91"/>
      <c r="L31" s="60">
        <f t="shared" ref="L31:L34" si="5">I31*$D$30+J31*$D$30+K31*$D$30</f>
        <v>0</v>
      </c>
    </row>
    <row r="32" spans="2:12" x14ac:dyDescent="0.2">
      <c r="B32" s="85" t="s">
        <v>42</v>
      </c>
      <c r="C32" s="203"/>
      <c r="D32" s="206"/>
      <c r="E32" s="206"/>
      <c r="F32" s="206"/>
      <c r="G32" s="209"/>
      <c r="H32" s="222"/>
      <c r="I32" s="77"/>
      <c r="J32" s="91"/>
      <c r="K32" s="91"/>
      <c r="L32" s="60">
        <f t="shared" si="5"/>
        <v>0</v>
      </c>
    </row>
    <row r="33" spans="2:12" x14ac:dyDescent="0.2">
      <c r="B33" s="85" t="s">
        <v>43</v>
      </c>
      <c r="C33" s="203"/>
      <c r="D33" s="206"/>
      <c r="E33" s="206"/>
      <c r="F33" s="206"/>
      <c r="G33" s="209"/>
      <c r="H33" s="222"/>
      <c r="I33" s="77"/>
      <c r="J33" s="62"/>
      <c r="K33" s="91"/>
      <c r="L33" s="60">
        <f t="shared" si="5"/>
        <v>0</v>
      </c>
    </row>
    <row r="34" spans="2:12" ht="13.5" thickBot="1" x14ac:dyDescent="0.25">
      <c r="B34" s="85" t="s">
        <v>44</v>
      </c>
      <c r="C34" s="204"/>
      <c r="D34" s="207"/>
      <c r="E34" s="207"/>
      <c r="F34" s="207"/>
      <c r="G34" s="210"/>
      <c r="H34" s="223"/>
      <c r="I34" s="78"/>
      <c r="J34" s="65"/>
      <c r="K34" s="79"/>
      <c r="L34" s="67">
        <f t="shared" si="5"/>
        <v>0</v>
      </c>
    </row>
    <row r="35" spans="2:12" ht="15" customHeight="1" x14ac:dyDescent="0.2">
      <c r="B35" s="84" t="s">
        <v>40</v>
      </c>
      <c r="C35" s="202">
        <f t="shared" ref="C35" si="6">+C30+1</f>
        <v>5</v>
      </c>
      <c r="D35" s="205">
        <f>VLOOKUP(C35,'Completar SOFSE'!$A$19:$E$501,2,0)</f>
        <v>2</v>
      </c>
      <c r="E35" s="205" t="str">
        <f>VLOOKUP(C35,'Completar SOFSE'!$A$19:$E$501,3,0)</f>
        <v>Unid</v>
      </c>
      <c r="F35" s="205">
        <f>VLOOKUP(C35,'Completar SOFSE'!$A$19:$E$501,4,0)</f>
        <v>8261210</v>
      </c>
      <c r="G35" s="208" t="str">
        <f>VLOOKUP(C35,'Completar SOFSE'!$A$19:$E$501,5,0)</f>
        <v>ENGRANAJE PLANETARIO DEL EMBRAGUE DE LA TURBINA, PARA TURBO DE MD 12-645-E3 DE LOCOMOTORAS GM</v>
      </c>
      <c r="H35" s="221" t="e">
        <f>VLOOKUP(C35,'Completar SOFSE'!$A$19:$E$501,6,0)</f>
        <v>#REF!</v>
      </c>
      <c r="I35" s="80"/>
      <c r="J35" s="91"/>
      <c r="K35" s="91"/>
      <c r="L35" s="60">
        <f>I35*$D$35+J35*$D$35+K35*$D$35</f>
        <v>0</v>
      </c>
    </row>
    <row r="36" spans="2:12" x14ac:dyDescent="0.2">
      <c r="B36" s="85" t="s">
        <v>41</v>
      </c>
      <c r="C36" s="203"/>
      <c r="D36" s="206"/>
      <c r="E36" s="206"/>
      <c r="F36" s="206"/>
      <c r="G36" s="209"/>
      <c r="H36" s="222"/>
      <c r="I36" s="77"/>
      <c r="J36" s="91"/>
      <c r="K36" s="91"/>
      <c r="L36" s="60">
        <f t="shared" ref="L36:L39" si="7">I36*$D$35+J36*$D$35+K36*$D$35</f>
        <v>0</v>
      </c>
    </row>
    <row r="37" spans="2:12" x14ac:dyDescent="0.2">
      <c r="B37" s="85" t="s">
        <v>42</v>
      </c>
      <c r="C37" s="203"/>
      <c r="D37" s="206"/>
      <c r="E37" s="206"/>
      <c r="F37" s="206"/>
      <c r="G37" s="209"/>
      <c r="H37" s="222"/>
      <c r="I37" s="77"/>
      <c r="J37" s="91"/>
      <c r="K37" s="91"/>
      <c r="L37" s="60">
        <f t="shared" si="7"/>
        <v>0</v>
      </c>
    </row>
    <row r="38" spans="2:12" x14ac:dyDescent="0.2">
      <c r="B38" s="85" t="s">
        <v>43</v>
      </c>
      <c r="C38" s="203"/>
      <c r="D38" s="206"/>
      <c r="E38" s="206"/>
      <c r="F38" s="206"/>
      <c r="G38" s="209"/>
      <c r="H38" s="222"/>
      <c r="I38" s="77"/>
      <c r="J38" s="62"/>
      <c r="K38" s="91"/>
      <c r="L38" s="60">
        <f t="shared" si="7"/>
        <v>0</v>
      </c>
    </row>
    <row r="39" spans="2:12" ht="13.5" thickBot="1" x14ac:dyDescent="0.25">
      <c r="B39" s="85" t="s">
        <v>44</v>
      </c>
      <c r="C39" s="204"/>
      <c r="D39" s="207"/>
      <c r="E39" s="207"/>
      <c r="F39" s="207"/>
      <c r="G39" s="210"/>
      <c r="H39" s="223"/>
      <c r="I39" s="78"/>
      <c r="J39" s="65"/>
      <c r="K39" s="79"/>
      <c r="L39" s="67">
        <f t="shared" si="7"/>
        <v>0</v>
      </c>
    </row>
    <row r="40" spans="2:12" ht="15" customHeight="1" x14ac:dyDescent="0.2">
      <c r="B40" s="84" t="s">
        <v>40</v>
      </c>
      <c r="C40" s="202">
        <f t="shared" ref="C40" si="8">+C35+1</f>
        <v>6</v>
      </c>
      <c r="D40" s="205">
        <f>VLOOKUP(C40,'Completar SOFSE'!$A$19:$E$501,2,0)</f>
        <v>2</v>
      </c>
      <c r="E40" s="205" t="str">
        <f>VLOOKUP(C40,'Completar SOFSE'!$A$19:$E$501,3,0)</f>
        <v>Unid</v>
      </c>
      <c r="F40" s="205">
        <f>VLOOKUP(C40,'Completar SOFSE'!$A$19:$E$501,4,0)</f>
        <v>9503273</v>
      </c>
      <c r="G40" s="208" t="str">
        <f>VLOOKUP(C40,'Completar SOFSE'!$A$19:$E$501,5,0)</f>
        <v>EJE DE COMANDO DE TURBINA DE ESCAPE, PARA TURBO DE MD 12-645-E3C DE LOCOMOTORAS GM</v>
      </c>
      <c r="H40" s="221" t="e">
        <f>VLOOKUP(C40,'Completar SOFSE'!$A$19:$E$501,6,0)</f>
        <v>#REF!</v>
      </c>
      <c r="I40" s="80"/>
      <c r="J40" s="91"/>
      <c r="K40" s="91"/>
      <c r="L40" s="60">
        <f>I40*$D$40+J40*$D$40+K40*$D$40</f>
        <v>0</v>
      </c>
    </row>
    <row r="41" spans="2:12" x14ac:dyDescent="0.2">
      <c r="B41" s="85" t="s">
        <v>41</v>
      </c>
      <c r="C41" s="203"/>
      <c r="D41" s="206"/>
      <c r="E41" s="206"/>
      <c r="F41" s="206"/>
      <c r="G41" s="209"/>
      <c r="H41" s="222"/>
      <c r="I41" s="77"/>
      <c r="J41" s="91"/>
      <c r="K41" s="91"/>
      <c r="L41" s="60">
        <f t="shared" ref="L41:L44" si="9">I41*$D$40+J41*$D$40+K41*$D$40</f>
        <v>0</v>
      </c>
    </row>
    <row r="42" spans="2:12" x14ac:dyDescent="0.2">
      <c r="B42" s="85" t="s">
        <v>42</v>
      </c>
      <c r="C42" s="203"/>
      <c r="D42" s="206"/>
      <c r="E42" s="206"/>
      <c r="F42" s="206"/>
      <c r="G42" s="209"/>
      <c r="H42" s="222"/>
      <c r="I42" s="77"/>
      <c r="J42" s="91"/>
      <c r="K42" s="91"/>
      <c r="L42" s="60">
        <f t="shared" si="9"/>
        <v>0</v>
      </c>
    </row>
    <row r="43" spans="2:12" x14ac:dyDescent="0.2">
      <c r="B43" s="85" t="s">
        <v>43</v>
      </c>
      <c r="C43" s="203"/>
      <c r="D43" s="206"/>
      <c r="E43" s="206"/>
      <c r="F43" s="206"/>
      <c r="G43" s="209"/>
      <c r="H43" s="222"/>
      <c r="I43" s="77"/>
      <c r="J43" s="62"/>
      <c r="K43" s="91"/>
      <c r="L43" s="60">
        <f t="shared" si="9"/>
        <v>0</v>
      </c>
    </row>
    <row r="44" spans="2:12" ht="13.5" thickBot="1" x14ac:dyDescent="0.25">
      <c r="B44" s="85" t="s">
        <v>44</v>
      </c>
      <c r="C44" s="204"/>
      <c r="D44" s="207"/>
      <c r="E44" s="207"/>
      <c r="F44" s="207"/>
      <c r="G44" s="210"/>
      <c r="H44" s="223"/>
      <c r="I44" s="78"/>
      <c r="J44" s="65"/>
      <c r="K44" s="79"/>
      <c r="L44" s="67">
        <f t="shared" si="9"/>
        <v>0</v>
      </c>
    </row>
    <row r="45" spans="2:12" ht="15" customHeight="1" x14ac:dyDescent="0.2">
      <c r="B45" s="84" t="s">
        <v>40</v>
      </c>
      <c r="C45" s="202">
        <f t="shared" ref="C45" si="10">+C40+1</f>
        <v>7</v>
      </c>
      <c r="D45" s="205">
        <f>VLOOKUP(C45,'Completar SOFSE'!$A$19:$E$501,2,0)</f>
        <v>6</v>
      </c>
      <c r="E45" s="205" t="str">
        <f>VLOOKUP(C45,'Completar SOFSE'!$A$19:$E$501,3,0)</f>
        <v>Unid</v>
      </c>
      <c r="F45" s="205">
        <f>VLOOKUP(C45,'Completar SOFSE'!$A$19:$E$501,4,0)</f>
        <v>8456547</v>
      </c>
      <c r="G45" s="208" t="str">
        <f>VLOOKUP(C45,'Completar SOFSE'!$A$19:$E$501,5,0)</f>
        <v>ANILLO DE SELLO DE ESCAPE, PRIMERA SUBMEDIDA, PARA TURBO DE MD 12-645-E3/E3C DE LOCOMOTORAS GM</v>
      </c>
      <c r="H45" s="221" t="e">
        <f>VLOOKUP(C45,'Completar SOFSE'!$A$19:$E$501,6,0)</f>
        <v>#REF!</v>
      </c>
      <c r="I45" s="80"/>
      <c r="J45" s="91"/>
      <c r="K45" s="91"/>
      <c r="L45" s="60">
        <f>I45*$D$45+J45*$D$45+K45*$D$45</f>
        <v>0</v>
      </c>
    </row>
    <row r="46" spans="2:12" x14ac:dyDescent="0.2">
      <c r="B46" s="85" t="s">
        <v>41</v>
      </c>
      <c r="C46" s="203"/>
      <c r="D46" s="206"/>
      <c r="E46" s="206"/>
      <c r="F46" s="206"/>
      <c r="G46" s="209"/>
      <c r="H46" s="222"/>
      <c r="I46" s="77"/>
      <c r="J46" s="91"/>
      <c r="K46" s="91"/>
      <c r="L46" s="60">
        <f t="shared" ref="L46:L49" si="11">I46*$D$45+J46*$D$45+K46*$D$45</f>
        <v>0</v>
      </c>
    </row>
    <row r="47" spans="2:12" x14ac:dyDescent="0.2">
      <c r="B47" s="85" t="s">
        <v>42</v>
      </c>
      <c r="C47" s="203"/>
      <c r="D47" s="206"/>
      <c r="E47" s="206"/>
      <c r="F47" s="206"/>
      <c r="G47" s="209"/>
      <c r="H47" s="222"/>
      <c r="I47" s="77"/>
      <c r="J47" s="91"/>
      <c r="K47" s="91"/>
      <c r="L47" s="60">
        <f t="shared" si="11"/>
        <v>0</v>
      </c>
    </row>
    <row r="48" spans="2:12" x14ac:dyDescent="0.2">
      <c r="B48" s="85" t="s">
        <v>43</v>
      </c>
      <c r="C48" s="203"/>
      <c r="D48" s="206"/>
      <c r="E48" s="206"/>
      <c r="F48" s="206"/>
      <c r="G48" s="209"/>
      <c r="H48" s="222"/>
      <c r="I48" s="77"/>
      <c r="J48" s="62"/>
      <c r="K48" s="91"/>
      <c r="L48" s="60">
        <f t="shared" si="11"/>
        <v>0</v>
      </c>
    </row>
    <row r="49" spans="2:12" ht="13.5" thickBot="1" x14ac:dyDescent="0.25">
      <c r="B49" s="85" t="s">
        <v>44</v>
      </c>
      <c r="C49" s="204"/>
      <c r="D49" s="207"/>
      <c r="E49" s="207"/>
      <c r="F49" s="207"/>
      <c r="G49" s="210"/>
      <c r="H49" s="223"/>
      <c r="I49" s="78"/>
      <c r="J49" s="65"/>
      <c r="K49" s="79"/>
      <c r="L49" s="67">
        <f t="shared" si="11"/>
        <v>0</v>
      </c>
    </row>
    <row r="50" spans="2:12" ht="15" customHeight="1" x14ac:dyDescent="0.2">
      <c r="B50" s="84" t="s">
        <v>40</v>
      </c>
      <c r="C50" s="202">
        <f t="shared" ref="C50" si="12">+C45+1</f>
        <v>8</v>
      </c>
      <c r="D50" s="205">
        <f>VLOOKUP(C50,'Completar SOFSE'!$A$19:$E$501,2,0)</f>
        <v>2</v>
      </c>
      <c r="E50" s="205" t="str">
        <f>VLOOKUP(C50,'Completar SOFSE'!$A$19:$E$501,3,0)</f>
        <v>Unid</v>
      </c>
      <c r="F50" s="205">
        <f>VLOOKUP(C50,'Completar SOFSE'!$A$19:$E$501,4,0)</f>
        <v>8358578</v>
      </c>
      <c r="G50" s="208" t="str">
        <f>VLOOKUP(C50,'Completar SOFSE'!$A$19:$E$501,5,0)</f>
        <v>ENGRANAJE INTERMEDIARIO O CORONA LIBRE - IDLER - LOCOMOTORA GM</v>
      </c>
      <c r="H50" s="221" t="e">
        <f>VLOOKUP(C50,'Completar SOFSE'!$A$19:$E$501,6,0)</f>
        <v>#REF!</v>
      </c>
      <c r="I50" s="80"/>
      <c r="J50" s="91"/>
      <c r="K50" s="91"/>
      <c r="L50" s="60">
        <f>I50*$D$50+J50*$D$50+K50*$D$50</f>
        <v>0</v>
      </c>
    </row>
    <row r="51" spans="2:12" x14ac:dyDescent="0.2">
      <c r="B51" s="85" t="s">
        <v>41</v>
      </c>
      <c r="C51" s="203"/>
      <c r="D51" s="206"/>
      <c r="E51" s="206"/>
      <c r="F51" s="206"/>
      <c r="G51" s="209"/>
      <c r="H51" s="222"/>
      <c r="I51" s="77"/>
      <c r="J51" s="91"/>
      <c r="K51" s="91"/>
      <c r="L51" s="60">
        <f t="shared" ref="L51:L54" si="13">I51*$D$50+J51*$D$50+K51*$D$50</f>
        <v>0</v>
      </c>
    </row>
    <row r="52" spans="2:12" x14ac:dyDescent="0.2">
      <c r="B52" s="85" t="s">
        <v>42</v>
      </c>
      <c r="C52" s="203"/>
      <c r="D52" s="206"/>
      <c r="E52" s="206"/>
      <c r="F52" s="206"/>
      <c r="G52" s="209"/>
      <c r="H52" s="222"/>
      <c r="I52" s="77"/>
      <c r="J52" s="91"/>
      <c r="K52" s="91"/>
      <c r="L52" s="60">
        <f t="shared" si="13"/>
        <v>0</v>
      </c>
    </row>
    <row r="53" spans="2:12" x14ac:dyDescent="0.2">
      <c r="B53" s="85" t="s">
        <v>43</v>
      </c>
      <c r="C53" s="203"/>
      <c r="D53" s="206"/>
      <c r="E53" s="206"/>
      <c r="F53" s="206"/>
      <c r="G53" s="209"/>
      <c r="H53" s="222"/>
      <c r="I53" s="77"/>
      <c r="J53" s="62"/>
      <c r="K53" s="91"/>
      <c r="L53" s="60">
        <f t="shared" si="13"/>
        <v>0</v>
      </c>
    </row>
    <row r="54" spans="2:12" ht="13.5" thickBot="1" x14ac:dyDescent="0.25">
      <c r="B54" s="85" t="s">
        <v>44</v>
      </c>
      <c r="C54" s="204"/>
      <c r="D54" s="207"/>
      <c r="E54" s="207"/>
      <c r="F54" s="207"/>
      <c r="G54" s="210"/>
      <c r="H54" s="223"/>
      <c r="I54" s="78"/>
      <c r="J54" s="65"/>
      <c r="K54" s="79"/>
      <c r="L54" s="67">
        <f t="shared" si="13"/>
        <v>0</v>
      </c>
    </row>
    <row r="55" spans="2:12" ht="15" customHeight="1" x14ac:dyDescent="0.2">
      <c r="B55" s="84" t="s">
        <v>40</v>
      </c>
      <c r="C55" s="202">
        <f t="shared" ref="C55" si="14">+C50+1</f>
        <v>9</v>
      </c>
      <c r="D55" s="205">
        <f>VLOOKUP(C55,'Completar SOFSE'!$A$19:$E$501,2,0)</f>
        <v>2</v>
      </c>
      <c r="E55" s="205" t="str">
        <f>VLOOKUP(C55,'Completar SOFSE'!$A$19:$E$501,3,0)</f>
        <v>Unid</v>
      </c>
      <c r="F55" s="205">
        <f>VLOOKUP(C55,'Completar SOFSE'!$A$19:$E$501,4,0)</f>
        <v>8358574</v>
      </c>
      <c r="G55" s="208" t="str">
        <f>VLOOKUP(C55,'Completar SOFSE'!$A$19:$E$501,5,0)</f>
        <v>PLACA DE RETENCIÓN DEL EJE DEL ENGRANAJE IMPULSOR, PARA TURBO DE MD 12-645-E3 DE LOCOMOTORAS GM</v>
      </c>
      <c r="H55" s="221" t="e">
        <f>VLOOKUP(C55,'Completar SOFSE'!$A$19:$E$501,6,0)</f>
        <v>#REF!</v>
      </c>
      <c r="I55" s="80"/>
      <c r="J55" s="91"/>
      <c r="K55" s="91"/>
      <c r="L55" s="60">
        <f>I55*$D$55+J55*$D$55+K55*$D$55</f>
        <v>0</v>
      </c>
    </row>
    <row r="56" spans="2:12" x14ac:dyDescent="0.2">
      <c r="B56" s="85" t="s">
        <v>41</v>
      </c>
      <c r="C56" s="203"/>
      <c r="D56" s="206"/>
      <c r="E56" s="206"/>
      <c r="F56" s="206"/>
      <c r="G56" s="209"/>
      <c r="H56" s="222"/>
      <c r="I56" s="77"/>
      <c r="J56" s="91"/>
      <c r="K56" s="91"/>
      <c r="L56" s="60">
        <f t="shared" ref="L56:L59" si="15">I56*$D$55+J56*$D$55+K56*$D$55</f>
        <v>0</v>
      </c>
    </row>
    <row r="57" spans="2:12" x14ac:dyDescent="0.2">
      <c r="B57" s="85" t="s">
        <v>42</v>
      </c>
      <c r="C57" s="203"/>
      <c r="D57" s="206"/>
      <c r="E57" s="206"/>
      <c r="F57" s="206"/>
      <c r="G57" s="209"/>
      <c r="H57" s="222"/>
      <c r="I57" s="77"/>
      <c r="J57" s="91"/>
      <c r="K57" s="91"/>
      <c r="L57" s="60">
        <f t="shared" si="15"/>
        <v>0</v>
      </c>
    </row>
    <row r="58" spans="2:12" x14ac:dyDescent="0.2">
      <c r="B58" s="85" t="s">
        <v>43</v>
      </c>
      <c r="C58" s="203"/>
      <c r="D58" s="206"/>
      <c r="E58" s="206"/>
      <c r="F58" s="206"/>
      <c r="G58" s="209"/>
      <c r="H58" s="222"/>
      <c r="I58" s="77"/>
      <c r="J58" s="62"/>
      <c r="K58" s="91"/>
      <c r="L58" s="60">
        <f t="shared" si="15"/>
        <v>0</v>
      </c>
    </row>
    <row r="59" spans="2:12" ht="13.5" thickBot="1" x14ac:dyDescent="0.25">
      <c r="B59" s="85" t="s">
        <v>44</v>
      </c>
      <c r="C59" s="204"/>
      <c r="D59" s="207"/>
      <c r="E59" s="207"/>
      <c r="F59" s="207"/>
      <c r="G59" s="210"/>
      <c r="H59" s="223"/>
      <c r="I59" s="78"/>
      <c r="J59" s="65"/>
      <c r="K59" s="79"/>
      <c r="L59" s="67">
        <f t="shared" si="15"/>
        <v>0</v>
      </c>
    </row>
    <row r="60" spans="2:12" ht="15" customHeight="1" x14ac:dyDescent="0.2">
      <c r="B60" s="84" t="s">
        <v>40</v>
      </c>
      <c r="C60" s="202">
        <v>10</v>
      </c>
      <c r="D60" s="205">
        <f>VLOOKUP(C60,'Completar SOFSE'!$A$19:$E$501,2,0)</f>
        <v>4</v>
      </c>
      <c r="E60" s="205" t="str">
        <f>VLOOKUP(C60,'Completar SOFSE'!$A$19:$E$501,3,0)</f>
        <v>Unid</v>
      </c>
      <c r="F60" s="205">
        <f>VLOOKUP(C60,'Completar SOFSE'!$A$19:$E$501,4,0)</f>
        <v>9580582</v>
      </c>
      <c r="G60" s="208" t="str">
        <f>VLOOKUP(C60,'Completar SOFSE'!$A$19:$E$501,5,0)</f>
        <v>JUNTA ENTRE CARCASA PRINCIPAL Y SOPORTE COJINETE COMPRESOR</v>
      </c>
      <c r="H60" s="221" t="e">
        <f>VLOOKUP(C60,'Completar SOFSE'!$A$19:$E$501,6,0)</f>
        <v>#REF!</v>
      </c>
      <c r="I60" s="80"/>
      <c r="J60" s="91"/>
      <c r="K60" s="91"/>
      <c r="L60" s="60">
        <f>I60*$D$65+J60*$D$65+K60*$D$65</f>
        <v>0</v>
      </c>
    </row>
    <row r="61" spans="2:12" x14ac:dyDescent="0.2">
      <c r="B61" s="85" t="s">
        <v>41</v>
      </c>
      <c r="C61" s="203"/>
      <c r="D61" s="206"/>
      <c r="E61" s="206"/>
      <c r="F61" s="206"/>
      <c r="G61" s="209"/>
      <c r="H61" s="222"/>
      <c r="I61" s="77"/>
      <c r="J61" s="91"/>
      <c r="K61" s="91"/>
      <c r="L61" s="60">
        <f t="shared" ref="L61:L64" si="16">I61*$D$65+J61*$D$65+K61*$D$65</f>
        <v>0</v>
      </c>
    </row>
    <row r="62" spans="2:12" x14ac:dyDescent="0.2">
      <c r="B62" s="85" t="s">
        <v>42</v>
      </c>
      <c r="C62" s="203"/>
      <c r="D62" s="206"/>
      <c r="E62" s="206"/>
      <c r="F62" s="206"/>
      <c r="G62" s="209"/>
      <c r="H62" s="222"/>
      <c r="I62" s="77"/>
      <c r="J62" s="91"/>
      <c r="K62" s="91"/>
      <c r="L62" s="60">
        <f t="shared" si="16"/>
        <v>0</v>
      </c>
    </row>
    <row r="63" spans="2:12" x14ac:dyDescent="0.2">
      <c r="B63" s="85" t="s">
        <v>43</v>
      </c>
      <c r="C63" s="203"/>
      <c r="D63" s="206"/>
      <c r="E63" s="206"/>
      <c r="F63" s="206"/>
      <c r="G63" s="209"/>
      <c r="H63" s="222"/>
      <c r="I63" s="77"/>
      <c r="J63" s="62"/>
      <c r="K63" s="91"/>
      <c r="L63" s="60">
        <f t="shared" si="16"/>
        <v>0</v>
      </c>
    </row>
    <row r="64" spans="2:12" ht="13.5" thickBot="1" x14ac:dyDescent="0.25">
      <c r="B64" s="85" t="s">
        <v>44</v>
      </c>
      <c r="C64" s="204"/>
      <c r="D64" s="207"/>
      <c r="E64" s="207"/>
      <c r="F64" s="207"/>
      <c r="G64" s="210"/>
      <c r="H64" s="223"/>
      <c r="I64" s="78"/>
      <c r="J64" s="65"/>
      <c r="K64" s="79"/>
      <c r="L64" s="67">
        <f t="shared" si="16"/>
        <v>0</v>
      </c>
    </row>
    <row r="65" spans="2:12" ht="15" customHeight="1" x14ac:dyDescent="0.2">
      <c r="B65" s="84" t="s">
        <v>40</v>
      </c>
      <c r="C65" s="202">
        <v>11</v>
      </c>
      <c r="D65" s="205">
        <f>VLOOKUP(C65,'Completar SOFSE'!$A$19:$E$501,2,0)</f>
        <v>36</v>
      </c>
      <c r="E65" s="205" t="str">
        <f>VLOOKUP(C65,'Completar SOFSE'!$A$19:$E$501,3,0)</f>
        <v>Unid</v>
      </c>
      <c r="F65" s="205">
        <f>VLOOKUP(C65,'Completar SOFSE'!$A$19:$E$501,4,0)</f>
        <v>8315689</v>
      </c>
      <c r="G65" s="208" t="str">
        <f>VLOOKUP(C65,'Completar SOFSE'!$A$19:$E$501,5,0)</f>
        <v>COPA DEL RESORTE DEL RODILLO DE EMBRAGUE DE TURBINA, PARA TURBO DE MD 12-645-E3/E3C DE LOCS. GM</v>
      </c>
      <c r="H65" s="221" t="e">
        <f>VLOOKUP(C65,'Completar SOFSE'!$A$19:$E$501,6,0)</f>
        <v>#REF!</v>
      </c>
      <c r="I65" s="80"/>
      <c r="J65" s="91"/>
      <c r="K65" s="91"/>
      <c r="L65" s="60">
        <f>I65*$D$65+J65*$D$65+K65*$D$65</f>
        <v>0</v>
      </c>
    </row>
    <row r="66" spans="2:12" x14ac:dyDescent="0.2">
      <c r="B66" s="85" t="s">
        <v>41</v>
      </c>
      <c r="C66" s="203"/>
      <c r="D66" s="206"/>
      <c r="E66" s="206"/>
      <c r="F66" s="206"/>
      <c r="G66" s="209"/>
      <c r="H66" s="222"/>
      <c r="I66" s="77"/>
      <c r="J66" s="91"/>
      <c r="K66" s="91"/>
      <c r="L66" s="60">
        <f t="shared" ref="L66:L69" si="17">I66*$D$65+J66*$D$65+K66*$D$65</f>
        <v>0</v>
      </c>
    </row>
    <row r="67" spans="2:12" x14ac:dyDescent="0.2">
      <c r="B67" s="85" t="s">
        <v>42</v>
      </c>
      <c r="C67" s="203"/>
      <c r="D67" s="206"/>
      <c r="E67" s="206"/>
      <c r="F67" s="206"/>
      <c r="G67" s="209"/>
      <c r="H67" s="222"/>
      <c r="I67" s="77"/>
      <c r="J67" s="91"/>
      <c r="K67" s="91"/>
      <c r="L67" s="60">
        <f t="shared" si="17"/>
        <v>0</v>
      </c>
    </row>
    <row r="68" spans="2:12" x14ac:dyDescent="0.2">
      <c r="B68" s="85" t="s">
        <v>43</v>
      </c>
      <c r="C68" s="203"/>
      <c r="D68" s="206"/>
      <c r="E68" s="206"/>
      <c r="F68" s="206"/>
      <c r="G68" s="209"/>
      <c r="H68" s="222"/>
      <c r="I68" s="77"/>
      <c r="J68" s="62"/>
      <c r="K68" s="91"/>
      <c r="L68" s="60">
        <f t="shared" si="17"/>
        <v>0</v>
      </c>
    </row>
    <row r="69" spans="2:12" ht="13.5" thickBot="1" x14ac:dyDescent="0.25">
      <c r="B69" s="85" t="s">
        <v>44</v>
      </c>
      <c r="C69" s="204"/>
      <c r="D69" s="207"/>
      <c r="E69" s="207"/>
      <c r="F69" s="207"/>
      <c r="G69" s="210"/>
      <c r="H69" s="223"/>
      <c r="I69" s="78"/>
      <c r="J69" s="65"/>
      <c r="K69" s="79"/>
      <c r="L69" s="67">
        <f t="shared" si="17"/>
        <v>0</v>
      </c>
    </row>
    <row r="70" spans="2:12" ht="15" customHeight="1" x14ac:dyDescent="0.2">
      <c r="B70" s="84" t="s">
        <v>40</v>
      </c>
      <c r="C70" s="202">
        <v>12</v>
      </c>
      <c r="D70" s="205">
        <f>VLOOKUP(C70,'Completar SOFSE'!$A$19:$E$501,2,0)</f>
        <v>2</v>
      </c>
      <c r="E70" s="205" t="str">
        <f>VLOOKUP(C70,'Completar SOFSE'!$A$19:$E$501,3,0)</f>
        <v>Unid</v>
      </c>
      <c r="F70" s="205">
        <f>VLOOKUP(C70,'Completar SOFSE'!$A$19:$E$501,4,0)</f>
        <v>8491714</v>
      </c>
      <c r="G70" s="208" t="str">
        <f>VLOOKUP(C70,'Completar SOFSE'!$A$19:$E$501,5,0)</f>
        <v>SEGURO DE PLACA DE LEVAS DEL EMBRAGUE DE TURBINA, PARA TURBO DE MD 12-645-E3/E3C DE LOCOMOTORAS GM</v>
      </c>
      <c r="H70" s="221" t="e">
        <f>VLOOKUP(C70,'Completar SOFSE'!$A$19:$E$501,6,0)</f>
        <v>#REF!</v>
      </c>
      <c r="I70" s="76"/>
      <c r="J70" s="88"/>
      <c r="K70" s="89"/>
      <c r="L70" s="29">
        <f>I70*$D$15+J70*$D$15+K70*$D$15</f>
        <v>0</v>
      </c>
    </row>
    <row r="71" spans="2:12" ht="15" customHeight="1" x14ac:dyDescent="0.2">
      <c r="B71" s="85" t="s">
        <v>41</v>
      </c>
      <c r="C71" s="203"/>
      <c r="D71" s="206"/>
      <c r="E71" s="206"/>
      <c r="F71" s="206"/>
      <c r="G71" s="209"/>
      <c r="H71" s="222"/>
      <c r="I71" s="77"/>
      <c r="J71" s="90"/>
      <c r="K71" s="91"/>
      <c r="L71" s="64">
        <f t="shared" ref="L71:L74" si="18">I71*$D$15+J71*$D$15+K71*$D$15</f>
        <v>0</v>
      </c>
    </row>
    <row r="72" spans="2:12" ht="15" customHeight="1" x14ac:dyDescent="0.2">
      <c r="B72" s="85" t="s">
        <v>42</v>
      </c>
      <c r="C72" s="203"/>
      <c r="D72" s="206"/>
      <c r="E72" s="206"/>
      <c r="F72" s="206"/>
      <c r="G72" s="209"/>
      <c r="H72" s="222"/>
      <c r="I72" s="77"/>
      <c r="J72" s="90"/>
      <c r="K72" s="91"/>
      <c r="L72" s="64">
        <f t="shared" si="18"/>
        <v>0</v>
      </c>
    </row>
    <row r="73" spans="2:12" ht="15" customHeight="1" x14ac:dyDescent="0.2">
      <c r="B73" s="85" t="s">
        <v>43</v>
      </c>
      <c r="C73" s="203"/>
      <c r="D73" s="206"/>
      <c r="E73" s="206"/>
      <c r="F73" s="206"/>
      <c r="G73" s="209"/>
      <c r="H73" s="222"/>
      <c r="I73" s="77"/>
      <c r="J73" s="62"/>
      <c r="K73" s="91"/>
      <c r="L73" s="64">
        <f t="shared" si="18"/>
        <v>0</v>
      </c>
    </row>
    <row r="74" spans="2:12" ht="15.75" customHeight="1" thickBot="1" x14ac:dyDescent="0.25">
      <c r="B74" s="85" t="s">
        <v>44</v>
      </c>
      <c r="C74" s="204"/>
      <c r="D74" s="207"/>
      <c r="E74" s="207"/>
      <c r="F74" s="207"/>
      <c r="G74" s="210"/>
      <c r="H74" s="223"/>
      <c r="I74" s="78"/>
      <c r="J74" s="65"/>
      <c r="K74" s="79"/>
      <c r="L74" s="64">
        <f t="shared" si="18"/>
        <v>0</v>
      </c>
    </row>
    <row r="75" spans="2:12" ht="15" customHeight="1" x14ac:dyDescent="0.2">
      <c r="B75" s="84" t="s">
        <v>40</v>
      </c>
      <c r="C75" s="202">
        <f>+C70+1</f>
        <v>13</v>
      </c>
      <c r="D75" s="205">
        <f>VLOOKUP(C75,'Completar SOFSE'!$A$19:$E$501,2,0)</f>
        <v>3</v>
      </c>
      <c r="E75" s="205" t="str">
        <f>VLOOKUP(C75,'Completar SOFSE'!$A$19:$E$501,3,0)</f>
        <v>Unid</v>
      </c>
      <c r="F75" s="205">
        <f>VLOOKUP(C75,'Completar SOFSE'!$A$19:$E$501,4,0)</f>
        <v>8491707</v>
      </c>
      <c r="G75" s="208" t="str">
        <f>VLOOKUP(C75,'Completar SOFSE'!$A$19:$E$501,5,0)</f>
        <v>ENGRANAJE PLANETARIO DE EMBRAGUE DE TURBINA, PARA TURBO DE MD 12-645-E3C DE LOCOMOTORAS GM</v>
      </c>
      <c r="H75" s="221" t="e">
        <f>VLOOKUP(C75,'Completar SOFSE'!$A$19:$E$501,6,0)</f>
        <v>#REF!</v>
      </c>
      <c r="I75" s="80"/>
      <c r="J75" s="91"/>
      <c r="K75" s="91"/>
      <c r="L75" s="29">
        <f>I75*$D$20+J75*$D$20+K75*$D$20</f>
        <v>0</v>
      </c>
    </row>
    <row r="76" spans="2:12" x14ac:dyDescent="0.2">
      <c r="B76" s="85" t="s">
        <v>41</v>
      </c>
      <c r="C76" s="203"/>
      <c r="D76" s="206"/>
      <c r="E76" s="206"/>
      <c r="F76" s="206"/>
      <c r="G76" s="209"/>
      <c r="H76" s="222"/>
      <c r="I76" s="77"/>
      <c r="J76" s="91"/>
      <c r="K76" s="91"/>
      <c r="L76" s="64">
        <f t="shared" ref="L76:L79" si="19">I76*$D$20+J76*$D$20+K76*$D$20</f>
        <v>0</v>
      </c>
    </row>
    <row r="77" spans="2:12" x14ac:dyDescent="0.2">
      <c r="B77" s="85" t="s">
        <v>42</v>
      </c>
      <c r="C77" s="203"/>
      <c r="D77" s="206"/>
      <c r="E77" s="206"/>
      <c r="F77" s="206"/>
      <c r="G77" s="209"/>
      <c r="H77" s="222"/>
      <c r="I77" s="77"/>
      <c r="J77" s="91"/>
      <c r="K77" s="91"/>
      <c r="L77" s="64">
        <f t="shared" si="19"/>
        <v>0</v>
      </c>
    </row>
    <row r="78" spans="2:12" x14ac:dyDescent="0.2">
      <c r="B78" s="85" t="s">
        <v>43</v>
      </c>
      <c r="C78" s="203"/>
      <c r="D78" s="206"/>
      <c r="E78" s="206"/>
      <c r="F78" s="206"/>
      <c r="G78" s="209"/>
      <c r="H78" s="222"/>
      <c r="I78" s="77"/>
      <c r="J78" s="62"/>
      <c r="K78" s="91"/>
      <c r="L78" s="64">
        <f t="shared" si="19"/>
        <v>0</v>
      </c>
    </row>
    <row r="79" spans="2:12" ht="13.5" thickBot="1" x14ac:dyDescent="0.25">
      <c r="B79" s="85" t="s">
        <v>44</v>
      </c>
      <c r="C79" s="204"/>
      <c r="D79" s="207"/>
      <c r="E79" s="207"/>
      <c r="F79" s="207"/>
      <c r="G79" s="210"/>
      <c r="H79" s="223"/>
      <c r="I79" s="78"/>
      <c r="J79" s="65"/>
      <c r="K79" s="79"/>
      <c r="L79" s="67">
        <f t="shared" si="19"/>
        <v>0</v>
      </c>
    </row>
    <row r="80" spans="2:12" ht="15" customHeight="1" x14ac:dyDescent="0.2">
      <c r="B80" s="84" t="s">
        <v>40</v>
      </c>
      <c r="C80" s="202">
        <f t="shared" ref="C80" si="20">+C75+1</f>
        <v>14</v>
      </c>
      <c r="D80" s="205">
        <f>VLOOKUP(C80,'Completar SOFSE'!$A$19:$E$501,2,0)</f>
        <v>2</v>
      </c>
      <c r="E80" s="205" t="str">
        <f>VLOOKUP(C80,'Completar SOFSE'!$A$19:$E$501,3,0)</f>
        <v>Unid</v>
      </c>
      <c r="F80" s="205">
        <f>VLOOKUP(C80,'Completar SOFSE'!$A$19:$E$501,4,0)</f>
        <v>8405512</v>
      </c>
      <c r="G80" s="208" t="str">
        <f>VLOOKUP(C80,'Completar SOFSE'!$A$19:$E$501,5,0)</f>
        <v>DEFLECTOR DE ALUMINIO DE COMPRESOR LOCOMOTORA GM</v>
      </c>
      <c r="H80" s="221" t="e">
        <f>VLOOKUP(C80,'Completar SOFSE'!$A$19:$E$501,6,0)</f>
        <v>#REF!</v>
      </c>
      <c r="I80" s="80"/>
      <c r="J80" s="91"/>
      <c r="K80" s="91"/>
      <c r="L80" s="60">
        <f>I80*$D$25+J80*$D$25+K80*$D$25</f>
        <v>0</v>
      </c>
    </row>
    <row r="81" spans="2:12" x14ac:dyDescent="0.2">
      <c r="B81" s="85" t="s">
        <v>41</v>
      </c>
      <c r="C81" s="203"/>
      <c r="D81" s="206"/>
      <c r="E81" s="206"/>
      <c r="F81" s="206"/>
      <c r="G81" s="209"/>
      <c r="H81" s="222"/>
      <c r="I81" s="77"/>
      <c r="J81" s="91"/>
      <c r="K81" s="91"/>
      <c r="L81" s="60">
        <f t="shared" ref="L81:L84" si="21">I81*$D$25+J81*$D$25+K81*$D$25</f>
        <v>0</v>
      </c>
    </row>
    <row r="82" spans="2:12" x14ac:dyDescent="0.2">
      <c r="B82" s="85" t="s">
        <v>42</v>
      </c>
      <c r="C82" s="203"/>
      <c r="D82" s="206"/>
      <c r="E82" s="206"/>
      <c r="F82" s="206"/>
      <c r="G82" s="209"/>
      <c r="H82" s="222"/>
      <c r="I82" s="77"/>
      <c r="J82" s="91"/>
      <c r="K82" s="91"/>
      <c r="L82" s="60">
        <f t="shared" si="21"/>
        <v>0</v>
      </c>
    </row>
    <row r="83" spans="2:12" x14ac:dyDescent="0.2">
      <c r="B83" s="85" t="s">
        <v>43</v>
      </c>
      <c r="C83" s="203"/>
      <c r="D83" s="206"/>
      <c r="E83" s="206"/>
      <c r="F83" s="206"/>
      <c r="G83" s="209"/>
      <c r="H83" s="222"/>
      <c r="I83" s="77"/>
      <c r="J83" s="62"/>
      <c r="K83" s="91"/>
      <c r="L83" s="60">
        <f t="shared" si="21"/>
        <v>0</v>
      </c>
    </row>
    <row r="84" spans="2:12" ht="13.5" thickBot="1" x14ac:dyDescent="0.25">
      <c r="B84" s="85" t="s">
        <v>44</v>
      </c>
      <c r="C84" s="204"/>
      <c r="D84" s="207"/>
      <c r="E84" s="207"/>
      <c r="F84" s="207"/>
      <c r="G84" s="210"/>
      <c r="H84" s="223"/>
      <c r="I84" s="78"/>
      <c r="J84" s="65"/>
      <c r="K84" s="79"/>
      <c r="L84" s="67">
        <f t="shared" si="21"/>
        <v>0</v>
      </c>
    </row>
    <row r="85" spans="2:12" ht="15" customHeight="1" x14ac:dyDescent="0.2">
      <c r="B85" s="84" t="s">
        <v>40</v>
      </c>
      <c r="C85" s="202">
        <f t="shared" ref="C85" si="22">+C80+1</f>
        <v>15</v>
      </c>
      <c r="D85" s="205">
        <f>VLOOKUP(C85,'Completar SOFSE'!$A$19:$E$501,2,0)</f>
        <v>2</v>
      </c>
      <c r="E85" s="205" t="str">
        <f>VLOOKUP(C85,'Completar SOFSE'!$A$19:$E$501,3,0)</f>
        <v>Unid</v>
      </c>
      <c r="F85" s="205">
        <f>VLOOKUP(C85,'Completar SOFSE'!$A$19:$E$501,4,0)</f>
        <v>8498467</v>
      </c>
      <c r="G85" s="208" t="str">
        <f>VLOOKUP(C85,'Completar SOFSE'!$A$19:$E$501,5,0)</f>
        <v xml:space="preserve">ROTOR COMPRESOR. </v>
      </c>
      <c r="H85" s="221" t="e">
        <f>VLOOKUP(C85,'Completar SOFSE'!$A$19:$E$501,6,0)</f>
        <v>#REF!</v>
      </c>
      <c r="I85" s="80"/>
      <c r="J85" s="91"/>
      <c r="K85" s="91"/>
      <c r="L85" s="60">
        <f>I85*$D$30+J85*$D$30+K85*$D$30</f>
        <v>0</v>
      </c>
    </row>
    <row r="86" spans="2:12" x14ac:dyDescent="0.2">
      <c r="B86" s="85" t="s">
        <v>41</v>
      </c>
      <c r="C86" s="203"/>
      <c r="D86" s="206"/>
      <c r="E86" s="206"/>
      <c r="F86" s="206"/>
      <c r="G86" s="209"/>
      <c r="H86" s="222"/>
      <c r="I86" s="77"/>
      <c r="J86" s="91"/>
      <c r="K86" s="91"/>
      <c r="L86" s="60">
        <f t="shared" ref="L86:L89" si="23">I86*$D$30+J86*$D$30+K86*$D$30</f>
        <v>0</v>
      </c>
    </row>
    <row r="87" spans="2:12" x14ac:dyDescent="0.2">
      <c r="B87" s="85" t="s">
        <v>42</v>
      </c>
      <c r="C87" s="203"/>
      <c r="D87" s="206"/>
      <c r="E87" s="206"/>
      <c r="F87" s="206"/>
      <c r="G87" s="209"/>
      <c r="H87" s="222"/>
      <c r="I87" s="77"/>
      <c r="J87" s="91"/>
      <c r="K87" s="91"/>
      <c r="L87" s="60">
        <f t="shared" si="23"/>
        <v>0</v>
      </c>
    </row>
    <row r="88" spans="2:12" x14ac:dyDescent="0.2">
      <c r="B88" s="85" t="s">
        <v>43</v>
      </c>
      <c r="C88" s="203"/>
      <c r="D88" s="206"/>
      <c r="E88" s="206"/>
      <c r="F88" s="206"/>
      <c r="G88" s="209"/>
      <c r="H88" s="222"/>
      <c r="I88" s="77"/>
      <c r="J88" s="62"/>
      <c r="K88" s="91"/>
      <c r="L88" s="60">
        <f t="shared" si="23"/>
        <v>0</v>
      </c>
    </row>
    <row r="89" spans="2:12" ht="13.5" thickBot="1" x14ac:dyDescent="0.25">
      <c r="B89" s="85" t="s">
        <v>44</v>
      </c>
      <c r="C89" s="204"/>
      <c r="D89" s="207"/>
      <c r="E89" s="207"/>
      <c r="F89" s="207"/>
      <c r="G89" s="210"/>
      <c r="H89" s="223"/>
      <c r="I89" s="78"/>
      <c r="J89" s="65"/>
      <c r="K89" s="79"/>
      <c r="L89" s="67">
        <f t="shared" si="23"/>
        <v>0</v>
      </c>
    </row>
    <row r="90" spans="2:12" ht="15" customHeight="1" x14ac:dyDescent="0.2">
      <c r="B90" s="84" t="s">
        <v>40</v>
      </c>
      <c r="C90" s="202">
        <f t="shared" ref="C90" si="24">+C85+1</f>
        <v>16</v>
      </c>
      <c r="D90" s="205">
        <f>VLOOKUP(C90,'Completar SOFSE'!$A$19:$E$501,2,0)</f>
        <v>2</v>
      </c>
      <c r="E90" s="205" t="str">
        <f>VLOOKUP(C90,'Completar SOFSE'!$A$19:$E$501,3,0)</f>
        <v>Unid</v>
      </c>
      <c r="F90" s="205">
        <f>VLOOKUP(C90,'Completar SOFSE'!$A$19:$E$501,4,0)</f>
        <v>8337614</v>
      </c>
      <c r="G90" s="208" t="str">
        <f>VLOOKUP(C90,'Completar SOFSE'!$A$19:$E$501,5,0)</f>
        <v>EJE DEL CARRIER - LOCOMOTORA GM</v>
      </c>
      <c r="H90" s="221" t="e">
        <f>VLOOKUP(C90,'Completar SOFSE'!$A$19:$E$501,6,0)</f>
        <v>#REF!</v>
      </c>
      <c r="I90" s="80"/>
      <c r="J90" s="91"/>
      <c r="K90" s="91"/>
      <c r="L90" s="60">
        <f>I90*$D$35+J90*$D$35+K90*$D$35</f>
        <v>0</v>
      </c>
    </row>
    <row r="91" spans="2:12" x14ac:dyDescent="0.2">
      <c r="B91" s="85" t="s">
        <v>41</v>
      </c>
      <c r="C91" s="203"/>
      <c r="D91" s="206"/>
      <c r="E91" s="206"/>
      <c r="F91" s="206"/>
      <c r="G91" s="209"/>
      <c r="H91" s="222"/>
      <c r="I91" s="77"/>
      <c r="J91" s="91"/>
      <c r="K91" s="91"/>
      <c r="L91" s="60">
        <f t="shared" ref="L91:L94" si="25">I91*$D$35+J91*$D$35+K91*$D$35</f>
        <v>0</v>
      </c>
    </row>
    <row r="92" spans="2:12" x14ac:dyDescent="0.2">
      <c r="B92" s="85" t="s">
        <v>42</v>
      </c>
      <c r="C92" s="203"/>
      <c r="D92" s="206"/>
      <c r="E92" s="206"/>
      <c r="F92" s="206"/>
      <c r="G92" s="209"/>
      <c r="H92" s="222"/>
      <c r="I92" s="77"/>
      <c r="J92" s="91"/>
      <c r="K92" s="91"/>
      <c r="L92" s="60">
        <f t="shared" si="25"/>
        <v>0</v>
      </c>
    </row>
    <row r="93" spans="2:12" x14ac:dyDescent="0.2">
      <c r="B93" s="85" t="s">
        <v>43</v>
      </c>
      <c r="C93" s="203"/>
      <c r="D93" s="206"/>
      <c r="E93" s="206"/>
      <c r="F93" s="206"/>
      <c r="G93" s="209"/>
      <c r="H93" s="222"/>
      <c r="I93" s="77"/>
      <c r="J93" s="62"/>
      <c r="K93" s="91"/>
      <c r="L93" s="60">
        <f t="shared" si="25"/>
        <v>0</v>
      </c>
    </row>
    <row r="94" spans="2:12" ht="13.5" thickBot="1" x14ac:dyDescent="0.25">
      <c r="B94" s="85" t="s">
        <v>44</v>
      </c>
      <c r="C94" s="204"/>
      <c r="D94" s="207"/>
      <c r="E94" s="207"/>
      <c r="F94" s="207"/>
      <c r="G94" s="210"/>
      <c r="H94" s="223"/>
      <c r="I94" s="78"/>
      <c r="J94" s="65"/>
      <c r="K94" s="79"/>
      <c r="L94" s="67">
        <f t="shared" si="25"/>
        <v>0</v>
      </c>
    </row>
    <row r="95" spans="2:12" ht="15" customHeight="1" x14ac:dyDescent="0.2">
      <c r="B95" s="84" t="s">
        <v>40</v>
      </c>
      <c r="C95" s="202">
        <f t="shared" ref="C95" si="26">+C90+1</f>
        <v>17</v>
      </c>
      <c r="D95" s="205">
        <f>VLOOKUP(C95,'Completar SOFSE'!$A$19:$E$501,2,0)</f>
        <v>6</v>
      </c>
      <c r="E95" s="205" t="str">
        <f>VLOOKUP(C95,'Completar SOFSE'!$A$19:$E$501,3,0)</f>
        <v>Unid</v>
      </c>
      <c r="F95" s="205">
        <f>VLOOKUP(C95,'Completar SOFSE'!$A$19:$E$501,4,0)</f>
        <v>8477995</v>
      </c>
      <c r="G95" s="208" t="str">
        <f>VLOOKUP(C95,'Completar SOFSE'!$A$19:$E$501,5,0)</f>
        <v>JUNTA ENTRE CARCASA PRINCIPAL Y SOPORTE COJINETE COMPRESOR</v>
      </c>
      <c r="H95" s="221" t="e">
        <f>VLOOKUP(C95,'Completar SOFSE'!$A$19:$E$501,6,0)</f>
        <v>#REF!</v>
      </c>
      <c r="I95" s="80"/>
      <c r="J95" s="91"/>
      <c r="K95" s="91"/>
      <c r="L95" s="60">
        <f>I95*$D$40+J95*$D$40+K95*$D$40</f>
        <v>0</v>
      </c>
    </row>
    <row r="96" spans="2:12" x14ac:dyDescent="0.2">
      <c r="B96" s="85" t="s">
        <v>41</v>
      </c>
      <c r="C96" s="203"/>
      <c r="D96" s="206"/>
      <c r="E96" s="206"/>
      <c r="F96" s="206"/>
      <c r="G96" s="209"/>
      <c r="H96" s="222"/>
      <c r="I96" s="77"/>
      <c r="J96" s="91"/>
      <c r="K96" s="91"/>
      <c r="L96" s="60">
        <f t="shared" ref="L96:L99" si="27">I96*$D$40+J96*$D$40+K96*$D$40</f>
        <v>0</v>
      </c>
    </row>
    <row r="97" spans="2:12" x14ac:dyDescent="0.2">
      <c r="B97" s="85" t="s">
        <v>42</v>
      </c>
      <c r="C97" s="203"/>
      <c r="D97" s="206"/>
      <c r="E97" s="206"/>
      <c r="F97" s="206"/>
      <c r="G97" s="209"/>
      <c r="H97" s="222"/>
      <c r="I97" s="77"/>
      <c r="J97" s="91"/>
      <c r="K97" s="91"/>
      <c r="L97" s="60">
        <f t="shared" si="27"/>
        <v>0</v>
      </c>
    </row>
    <row r="98" spans="2:12" x14ac:dyDescent="0.2">
      <c r="B98" s="85" t="s">
        <v>43</v>
      </c>
      <c r="C98" s="203"/>
      <c r="D98" s="206"/>
      <c r="E98" s="206"/>
      <c r="F98" s="206"/>
      <c r="G98" s="209"/>
      <c r="H98" s="222"/>
      <c r="I98" s="77"/>
      <c r="J98" s="62"/>
      <c r="K98" s="91"/>
      <c r="L98" s="60">
        <f t="shared" si="27"/>
        <v>0</v>
      </c>
    </row>
    <row r="99" spans="2:12" ht="13.5" thickBot="1" x14ac:dyDescent="0.25">
      <c r="B99" s="85" t="s">
        <v>44</v>
      </c>
      <c r="C99" s="204"/>
      <c r="D99" s="207"/>
      <c r="E99" s="207"/>
      <c r="F99" s="207"/>
      <c r="G99" s="210"/>
      <c r="H99" s="223"/>
      <c r="I99" s="78"/>
      <c r="J99" s="65"/>
      <c r="K99" s="79"/>
      <c r="L99" s="67">
        <f t="shared" si="27"/>
        <v>0</v>
      </c>
    </row>
    <row r="100" spans="2:12" ht="15" customHeight="1" x14ac:dyDescent="0.2">
      <c r="B100" s="84" t="s">
        <v>40</v>
      </c>
      <c r="C100" s="202">
        <f t="shared" ref="C100" si="28">+C95+1</f>
        <v>18</v>
      </c>
      <c r="D100" s="205">
        <f>VLOOKUP(C100,'Completar SOFSE'!$A$19:$E$501,2,0)</f>
        <v>6</v>
      </c>
      <c r="E100" s="205" t="str">
        <f>VLOOKUP(C100,'Completar SOFSE'!$A$19:$E$501,3,0)</f>
        <v>Unid</v>
      </c>
      <c r="F100" s="205">
        <f>VLOOKUP(C100,'Completar SOFSE'!$A$19:$E$501,4,0)</f>
        <v>8477996</v>
      </c>
      <c r="G100" s="208" t="str">
        <f>VLOOKUP(C100,'Completar SOFSE'!$A$19:$E$501,5,0)</f>
        <v>JUNTA ENTRE CARCASA PRINCIPAL Y SOPORTE COJINETE COMPRESOR</v>
      </c>
      <c r="H100" s="221" t="e">
        <f>VLOOKUP(C100,'Completar SOFSE'!$A$19:$E$501,6,0)</f>
        <v>#REF!</v>
      </c>
      <c r="I100" s="80"/>
      <c r="J100" s="91"/>
      <c r="K100" s="91"/>
      <c r="L100" s="60">
        <f>I100*$D$45+J100*$D$45+K100*$D$45</f>
        <v>0</v>
      </c>
    </row>
    <row r="101" spans="2:12" x14ac:dyDescent="0.2">
      <c r="B101" s="85" t="s">
        <v>41</v>
      </c>
      <c r="C101" s="203"/>
      <c r="D101" s="206"/>
      <c r="E101" s="206"/>
      <c r="F101" s="206"/>
      <c r="G101" s="209"/>
      <c r="H101" s="222"/>
      <c r="I101" s="77"/>
      <c r="J101" s="91"/>
      <c r="K101" s="91"/>
      <c r="L101" s="60">
        <f t="shared" ref="L101:L104" si="29">I101*$D$45+J101*$D$45+K101*$D$45</f>
        <v>0</v>
      </c>
    </row>
    <row r="102" spans="2:12" x14ac:dyDescent="0.2">
      <c r="B102" s="85" t="s">
        <v>42</v>
      </c>
      <c r="C102" s="203"/>
      <c r="D102" s="206"/>
      <c r="E102" s="206"/>
      <c r="F102" s="206"/>
      <c r="G102" s="209"/>
      <c r="H102" s="222"/>
      <c r="I102" s="77"/>
      <c r="J102" s="91"/>
      <c r="K102" s="91"/>
      <c r="L102" s="60">
        <f t="shared" si="29"/>
        <v>0</v>
      </c>
    </row>
    <row r="103" spans="2:12" x14ac:dyDescent="0.2">
      <c r="B103" s="85" t="s">
        <v>43</v>
      </c>
      <c r="C103" s="203"/>
      <c r="D103" s="206"/>
      <c r="E103" s="206"/>
      <c r="F103" s="206"/>
      <c r="G103" s="209"/>
      <c r="H103" s="222"/>
      <c r="I103" s="77"/>
      <c r="J103" s="62"/>
      <c r="K103" s="91"/>
      <c r="L103" s="60">
        <f t="shared" si="29"/>
        <v>0</v>
      </c>
    </row>
    <row r="104" spans="2:12" ht="13.5" thickBot="1" x14ac:dyDescent="0.25">
      <c r="B104" s="85" t="s">
        <v>44</v>
      </c>
      <c r="C104" s="204"/>
      <c r="D104" s="207"/>
      <c r="E104" s="207"/>
      <c r="F104" s="207"/>
      <c r="G104" s="210"/>
      <c r="H104" s="223"/>
      <c r="I104" s="78"/>
      <c r="J104" s="65"/>
      <c r="K104" s="79"/>
      <c r="L104" s="67">
        <f t="shared" si="29"/>
        <v>0</v>
      </c>
    </row>
    <row r="105" spans="2:12" ht="15" customHeight="1" x14ac:dyDescent="0.2">
      <c r="B105" s="84" t="s">
        <v>40</v>
      </c>
      <c r="C105" s="202">
        <f t="shared" ref="C105" si="30">+C100+1</f>
        <v>19</v>
      </c>
      <c r="D105" s="205">
        <f>VLOOKUP(C105,'Completar SOFSE'!$A$19:$E$501,2,0)</f>
        <v>24</v>
      </c>
      <c r="E105" s="205" t="str">
        <f>VLOOKUP(C105,'Completar SOFSE'!$A$19:$E$501,3,0)</f>
        <v>Unid</v>
      </c>
      <c r="F105" s="205">
        <f>VLOOKUP(C105,'Completar SOFSE'!$A$19:$E$501,4,0)</f>
        <v>8366272</v>
      </c>
      <c r="G105" s="208" t="str">
        <f>VLOOKUP(C105,'Completar SOFSE'!$A$19:$E$501,5,0)</f>
        <v>RODILLO - CAM PLATE.</v>
      </c>
      <c r="H105" s="221" t="e">
        <f>VLOOKUP(C105,'Completar SOFSE'!$A$19:$E$501,6,0)</f>
        <v>#REF!</v>
      </c>
      <c r="I105" s="80"/>
      <c r="J105" s="91"/>
      <c r="K105" s="91"/>
      <c r="L105" s="60">
        <f>I105*$D$50+J105*$D$50+K105*$D$50</f>
        <v>0</v>
      </c>
    </row>
    <row r="106" spans="2:12" x14ac:dyDescent="0.2">
      <c r="B106" s="85" t="s">
        <v>41</v>
      </c>
      <c r="C106" s="203"/>
      <c r="D106" s="206"/>
      <c r="E106" s="206"/>
      <c r="F106" s="206"/>
      <c r="G106" s="209"/>
      <c r="H106" s="222"/>
      <c r="I106" s="77"/>
      <c r="J106" s="91"/>
      <c r="K106" s="91"/>
      <c r="L106" s="60">
        <f t="shared" ref="L106:L109" si="31">I106*$D$50+J106*$D$50+K106*$D$50</f>
        <v>0</v>
      </c>
    </row>
    <row r="107" spans="2:12" x14ac:dyDescent="0.2">
      <c r="B107" s="85" t="s">
        <v>42</v>
      </c>
      <c r="C107" s="203"/>
      <c r="D107" s="206"/>
      <c r="E107" s="206"/>
      <c r="F107" s="206"/>
      <c r="G107" s="209"/>
      <c r="H107" s="222"/>
      <c r="I107" s="77"/>
      <c r="J107" s="91"/>
      <c r="K107" s="91"/>
      <c r="L107" s="60">
        <f t="shared" si="31"/>
        <v>0</v>
      </c>
    </row>
    <row r="108" spans="2:12" x14ac:dyDescent="0.2">
      <c r="B108" s="85" t="s">
        <v>43</v>
      </c>
      <c r="C108" s="203"/>
      <c r="D108" s="206"/>
      <c r="E108" s="206"/>
      <c r="F108" s="206"/>
      <c r="G108" s="209"/>
      <c r="H108" s="222"/>
      <c r="I108" s="77"/>
      <c r="J108" s="62"/>
      <c r="K108" s="91"/>
      <c r="L108" s="60">
        <f t="shared" si="31"/>
        <v>0</v>
      </c>
    </row>
    <row r="109" spans="2:12" ht="13.5" thickBot="1" x14ac:dyDescent="0.25">
      <c r="B109" s="85" t="s">
        <v>44</v>
      </c>
      <c r="C109" s="204"/>
      <c r="D109" s="207"/>
      <c r="E109" s="207"/>
      <c r="F109" s="207"/>
      <c r="G109" s="210"/>
      <c r="H109" s="223"/>
      <c r="I109" s="78"/>
      <c r="J109" s="65"/>
      <c r="K109" s="79"/>
      <c r="L109" s="67">
        <f t="shared" si="31"/>
        <v>0</v>
      </c>
    </row>
    <row r="110" spans="2:12" ht="15" customHeight="1" x14ac:dyDescent="0.2">
      <c r="B110" s="84" t="s">
        <v>40</v>
      </c>
      <c r="C110" s="202">
        <f t="shared" ref="C110" si="32">+C105+1</f>
        <v>20</v>
      </c>
      <c r="D110" s="205">
        <f>VLOOKUP(C110,'Completar SOFSE'!$A$19:$E$501,2,0)</f>
        <v>1</v>
      </c>
      <c r="E110" s="205" t="str">
        <f>VLOOKUP(C110,'Completar SOFSE'!$A$19:$E$501,3,0)</f>
        <v>Unid</v>
      </c>
      <c r="F110" s="205">
        <f>VLOOKUP(C110,'Completar SOFSE'!$A$19:$E$501,4,0)</f>
        <v>8405515</v>
      </c>
      <c r="G110" s="208" t="str">
        <f>VLOOKUP(C110,'Completar SOFSE'!$A$19:$E$501,5,0)</f>
        <v>ANILLO DE TOBERAS</v>
      </c>
      <c r="H110" s="221" t="e">
        <f>VLOOKUP(C110,'Completar SOFSE'!$A$19:$E$501,6,0)</f>
        <v>#REF!</v>
      </c>
      <c r="I110" s="80"/>
      <c r="J110" s="91"/>
      <c r="K110" s="91"/>
      <c r="L110" s="60">
        <f>I110*$D$55+J110*$D$55+K110*$D$55</f>
        <v>0</v>
      </c>
    </row>
    <row r="111" spans="2:12" x14ac:dyDescent="0.2">
      <c r="B111" s="85" t="s">
        <v>41</v>
      </c>
      <c r="C111" s="203"/>
      <c r="D111" s="206"/>
      <c r="E111" s="206"/>
      <c r="F111" s="206"/>
      <c r="G111" s="209"/>
      <c r="H111" s="222"/>
      <c r="I111" s="77"/>
      <c r="J111" s="91"/>
      <c r="K111" s="91"/>
      <c r="L111" s="60">
        <f t="shared" ref="L111:L114" si="33">I111*$D$55+J111*$D$55+K111*$D$55</f>
        <v>0</v>
      </c>
    </row>
    <row r="112" spans="2:12" x14ac:dyDescent="0.2">
      <c r="B112" s="85" t="s">
        <v>42</v>
      </c>
      <c r="C112" s="203"/>
      <c r="D112" s="206"/>
      <c r="E112" s="206"/>
      <c r="F112" s="206"/>
      <c r="G112" s="209"/>
      <c r="H112" s="222"/>
      <c r="I112" s="77"/>
      <c r="J112" s="91"/>
      <c r="K112" s="91"/>
      <c r="L112" s="60">
        <f t="shared" si="33"/>
        <v>0</v>
      </c>
    </row>
    <row r="113" spans="2:12" x14ac:dyDescent="0.2">
      <c r="B113" s="85" t="s">
        <v>43</v>
      </c>
      <c r="C113" s="203"/>
      <c r="D113" s="206"/>
      <c r="E113" s="206"/>
      <c r="F113" s="206"/>
      <c r="G113" s="209"/>
      <c r="H113" s="222"/>
      <c r="I113" s="77"/>
      <c r="J113" s="62"/>
      <c r="K113" s="91"/>
      <c r="L113" s="60">
        <f t="shared" si="33"/>
        <v>0</v>
      </c>
    </row>
    <row r="114" spans="2:12" ht="13.5" thickBot="1" x14ac:dyDescent="0.25">
      <c r="B114" s="85" t="s">
        <v>44</v>
      </c>
      <c r="C114" s="204"/>
      <c r="D114" s="207"/>
      <c r="E114" s="207"/>
      <c r="F114" s="207"/>
      <c r="G114" s="210"/>
      <c r="H114" s="223"/>
      <c r="I114" s="78"/>
      <c r="J114" s="65"/>
      <c r="K114" s="79"/>
      <c r="L114" s="67">
        <f t="shared" si="33"/>
        <v>0</v>
      </c>
    </row>
    <row r="115" spans="2:12" ht="15" customHeight="1" x14ac:dyDescent="0.2">
      <c r="B115" s="84" t="s">
        <v>40</v>
      </c>
      <c r="C115" s="202">
        <f t="shared" ref="C115" si="34">+C105+1</f>
        <v>20</v>
      </c>
      <c r="D115" s="205">
        <f>VLOOKUP(C115,'Completar SOFSE'!$A$19:$E$501,2,0)</f>
        <v>1</v>
      </c>
      <c r="E115" s="205" t="str">
        <f>VLOOKUP(C115,'Completar SOFSE'!$A$19:$E$501,3,0)</f>
        <v>Unid</v>
      </c>
      <c r="F115" s="205">
        <f>VLOOKUP(C115,'Completar SOFSE'!$A$19:$E$501,4,0)</f>
        <v>8405515</v>
      </c>
      <c r="G115" s="208" t="str">
        <f>VLOOKUP(C115,'Completar SOFSE'!$A$19:$E$501,5,0)</f>
        <v>ANILLO DE TOBERAS</v>
      </c>
      <c r="H115" s="221" t="e">
        <f>VLOOKUP(C115,'Completar SOFSE'!$A$19:$E$501,6,0)</f>
        <v>#REF!</v>
      </c>
      <c r="I115" s="80"/>
      <c r="J115" s="91"/>
      <c r="K115" s="91"/>
      <c r="L115" s="60">
        <f>I115*$D$65+J115*$D$65+K115*$D$65</f>
        <v>0</v>
      </c>
    </row>
    <row r="116" spans="2:12" x14ac:dyDescent="0.2">
      <c r="B116" s="85" t="s">
        <v>41</v>
      </c>
      <c r="C116" s="203"/>
      <c r="D116" s="206"/>
      <c r="E116" s="206"/>
      <c r="F116" s="206"/>
      <c r="G116" s="209"/>
      <c r="H116" s="222"/>
      <c r="I116" s="77"/>
      <c r="J116" s="91"/>
      <c r="K116" s="91"/>
      <c r="L116" s="60">
        <f t="shared" ref="L116:L119" si="35">I116*$D$65+J116*$D$65+K116*$D$65</f>
        <v>0</v>
      </c>
    </row>
    <row r="117" spans="2:12" x14ac:dyDescent="0.2">
      <c r="B117" s="85" t="s">
        <v>42</v>
      </c>
      <c r="C117" s="203"/>
      <c r="D117" s="206"/>
      <c r="E117" s="206"/>
      <c r="F117" s="206"/>
      <c r="G117" s="209"/>
      <c r="H117" s="222"/>
      <c r="I117" s="77"/>
      <c r="J117" s="91"/>
      <c r="K117" s="91"/>
      <c r="L117" s="60">
        <f t="shared" si="35"/>
        <v>0</v>
      </c>
    </row>
    <row r="118" spans="2:12" x14ac:dyDescent="0.2">
      <c r="B118" s="85" t="s">
        <v>43</v>
      </c>
      <c r="C118" s="203"/>
      <c r="D118" s="206"/>
      <c r="E118" s="206"/>
      <c r="F118" s="206"/>
      <c r="G118" s="209"/>
      <c r="H118" s="222"/>
      <c r="I118" s="77"/>
      <c r="J118" s="62"/>
      <c r="K118" s="91"/>
      <c r="L118" s="60">
        <f t="shared" si="35"/>
        <v>0</v>
      </c>
    </row>
    <row r="119" spans="2:12" ht="13.5" thickBot="1" x14ac:dyDescent="0.25">
      <c r="B119" s="85" t="s">
        <v>44</v>
      </c>
      <c r="C119" s="204"/>
      <c r="D119" s="207"/>
      <c r="E119" s="207"/>
      <c r="F119" s="207"/>
      <c r="G119" s="210"/>
      <c r="H119" s="223"/>
      <c r="I119" s="78"/>
      <c r="J119" s="65"/>
      <c r="K119" s="79"/>
      <c r="L119" s="67">
        <f t="shared" si="35"/>
        <v>0</v>
      </c>
    </row>
    <row r="120" spans="2:12" ht="15" customHeight="1" x14ac:dyDescent="0.2">
      <c r="B120" s="84" t="s">
        <v>40</v>
      </c>
      <c r="C120" s="202">
        <f t="shared" ref="C120" si="36">+C110+1</f>
        <v>21</v>
      </c>
      <c r="D120" s="205">
        <f>VLOOKUP(C120,'Completar SOFSE'!$A$19:$E$501,2,0)</f>
        <v>1</v>
      </c>
      <c r="E120" s="205" t="str">
        <f>VLOOKUP(C120,'Completar SOFSE'!$A$19:$E$501,3,0)</f>
        <v>Unid</v>
      </c>
      <c r="F120" s="205">
        <f>VLOOKUP(C120,'Completar SOFSE'!$A$19:$E$501,4,0)</f>
        <v>8366274</v>
      </c>
      <c r="G120" s="208" t="str">
        <f>VLOOKUP(C120,'Completar SOFSE'!$A$19:$E$501,5,0)</f>
        <v>CARCASA DEL EMBRAGUE DE LA TURBINA, PARA TURBO DE MD 12-645-E3 DE LOCOMOTORAS GM</v>
      </c>
      <c r="H120" s="221" t="e">
        <f>VLOOKUP(C120,'Completar SOFSE'!$A$19:$E$501,6,0)</f>
        <v>#REF!</v>
      </c>
      <c r="I120" s="80"/>
      <c r="J120" s="91"/>
      <c r="K120" s="91"/>
      <c r="L120" s="60">
        <f>I120*$D$65+J120*$D$65+K120*$D$65</f>
        <v>0</v>
      </c>
    </row>
    <row r="121" spans="2:12" x14ac:dyDescent="0.2">
      <c r="B121" s="85" t="s">
        <v>41</v>
      </c>
      <c r="C121" s="203"/>
      <c r="D121" s="206"/>
      <c r="E121" s="206"/>
      <c r="F121" s="206"/>
      <c r="G121" s="209"/>
      <c r="H121" s="222"/>
      <c r="I121" s="77"/>
      <c r="J121" s="91"/>
      <c r="K121" s="91"/>
      <c r="L121" s="60">
        <f t="shared" ref="L121:L124" si="37">I121*$D$65+J121*$D$65+K121*$D$65</f>
        <v>0</v>
      </c>
    </row>
    <row r="122" spans="2:12" x14ac:dyDescent="0.2">
      <c r="B122" s="85" t="s">
        <v>42</v>
      </c>
      <c r="C122" s="203"/>
      <c r="D122" s="206"/>
      <c r="E122" s="206"/>
      <c r="F122" s="206"/>
      <c r="G122" s="209"/>
      <c r="H122" s="222"/>
      <c r="I122" s="77"/>
      <c r="J122" s="91"/>
      <c r="K122" s="91"/>
      <c r="L122" s="60">
        <f t="shared" si="37"/>
        <v>0</v>
      </c>
    </row>
    <row r="123" spans="2:12" x14ac:dyDescent="0.2">
      <c r="B123" s="85" t="s">
        <v>43</v>
      </c>
      <c r="C123" s="203"/>
      <c r="D123" s="206"/>
      <c r="E123" s="206"/>
      <c r="F123" s="206"/>
      <c r="G123" s="209"/>
      <c r="H123" s="222"/>
      <c r="I123" s="77"/>
      <c r="J123" s="62"/>
      <c r="K123" s="91"/>
      <c r="L123" s="60">
        <f t="shared" si="37"/>
        <v>0</v>
      </c>
    </row>
    <row r="124" spans="2:12" ht="13.5" thickBot="1" x14ac:dyDescent="0.25">
      <c r="B124" s="85" t="s">
        <v>44</v>
      </c>
      <c r="C124" s="204"/>
      <c r="D124" s="207"/>
      <c r="E124" s="207"/>
      <c r="F124" s="207"/>
      <c r="G124" s="210"/>
      <c r="H124" s="223"/>
      <c r="I124" s="78"/>
      <c r="J124" s="65"/>
      <c r="K124" s="79"/>
      <c r="L124" s="67">
        <f t="shared" si="37"/>
        <v>0</v>
      </c>
    </row>
    <row r="125" spans="2:12" ht="24" customHeight="1" thickBot="1" x14ac:dyDescent="0.25">
      <c r="B125" s="211" t="s">
        <v>29</v>
      </c>
      <c r="C125" s="212"/>
      <c r="D125" s="212"/>
      <c r="E125" s="212"/>
      <c r="F125" s="212"/>
      <c r="G125" s="212"/>
      <c r="H125" s="81"/>
      <c r="I125" s="213">
        <f>SUM(L15:L69)</f>
        <v>0</v>
      </c>
      <c r="J125" s="214"/>
      <c r="K125" s="214"/>
      <c r="L125" s="215"/>
    </row>
    <row r="126" spans="2:12" ht="18.75" customHeight="1" thickBot="1" x14ac:dyDescent="0.25">
      <c r="B126" s="228" t="s">
        <v>45</v>
      </c>
      <c r="C126" s="229"/>
      <c r="D126" s="229"/>
      <c r="E126" s="230"/>
      <c r="F126" s="230"/>
      <c r="G126" s="230"/>
      <c r="H126" s="230"/>
      <c r="I126" s="230"/>
      <c r="J126" s="230"/>
      <c r="K126" s="230"/>
      <c r="L126" s="231"/>
    </row>
    <row r="127" spans="2:12" ht="18.75" customHeight="1" thickBot="1" x14ac:dyDescent="0.25">
      <c r="B127" s="228" t="s">
        <v>46</v>
      </c>
      <c r="C127" s="229"/>
      <c r="D127" s="232" t="str">
        <f>+'Completar SOFSE'!B12</f>
        <v>60 días</v>
      </c>
      <c r="E127" s="232"/>
      <c r="F127" s="232"/>
      <c r="G127" s="232"/>
      <c r="H127" s="112"/>
      <c r="I127" s="216"/>
      <c r="J127" s="216"/>
      <c r="K127" s="216"/>
      <c r="L127" s="217"/>
    </row>
    <row r="128" spans="2:12" ht="18.75" customHeight="1" thickBot="1" x14ac:dyDescent="0.25">
      <c r="B128" s="228" t="s">
        <v>47</v>
      </c>
      <c r="C128" s="229"/>
      <c r="D128" s="232" t="str">
        <f>+'Completar SOFSE'!B13</f>
        <v>120 días</v>
      </c>
      <c r="E128" s="232"/>
      <c r="F128" s="232"/>
      <c r="G128" s="232"/>
      <c r="H128" s="112"/>
      <c r="I128" s="216"/>
      <c r="J128" s="216"/>
      <c r="K128" s="216"/>
      <c r="L128" s="217"/>
    </row>
    <row r="129" spans="2:12" ht="18.75" customHeight="1" thickBot="1" x14ac:dyDescent="0.25">
      <c r="B129" s="228" t="s">
        <v>48</v>
      </c>
      <c r="C129" s="229"/>
      <c r="D129" s="232" t="str">
        <f>+'Completar SOFSE'!B15</f>
        <v>60 días</v>
      </c>
      <c r="E129" s="232"/>
      <c r="F129" s="232"/>
      <c r="G129" s="232"/>
      <c r="H129" s="112"/>
      <c r="I129" s="233"/>
      <c r="J129" s="233"/>
      <c r="K129" s="233"/>
      <c r="L129" s="217"/>
    </row>
    <row r="130" spans="2:12" x14ac:dyDescent="0.2">
      <c r="B130" s="116"/>
      <c r="C130" s="117"/>
      <c r="D130" s="117"/>
      <c r="E130" s="117"/>
      <c r="F130" s="117"/>
      <c r="G130" s="118"/>
      <c r="H130" s="118"/>
      <c r="I130" s="118"/>
      <c r="J130" s="118"/>
      <c r="K130" s="118"/>
      <c r="L130" s="119"/>
    </row>
    <row r="131" spans="2:12" x14ac:dyDescent="0.2">
      <c r="B131" s="30"/>
      <c r="C131" s="31"/>
      <c r="D131" s="31"/>
      <c r="E131" s="31"/>
      <c r="F131" s="31"/>
      <c r="G131" s="32"/>
      <c r="H131" s="32"/>
      <c r="I131" s="32"/>
      <c r="J131" s="32"/>
      <c r="K131" s="32"/>
      <c r="L131" s="33"/>
    </row>
    <row r="132" spans="2:12" x14ac:dyDescent="0.2">
      <c r="B132" s="30"/>
      <c r="C132" s="31"/>
      <c r="D132" s="31"/>
      <c r="E132" s="31"/>
      <c r="F132" s="31"/>
      <c r="G132" s="32"/>
      <c r="H132" s="32"/>
      <c r="I132" s="32"/>
      <c r="J132" s="32"/>
      <c r="K132" s="32"/>
      <c r="L132" s="33"/>
    </row>
    <row r="133" spans="2:12" x14ac:dyDescent="0.2">
      <c r="B133" s="30"/>
      <c r="C133" s="31"/>
      <c r="D133" s="31"/>
      <c r="E133" s="31"/>
      <c r="F133" s="31"/>
      <c r="G133" s="32"/>
      <c r="H133" s="32"/>
      <c r="I133" s="32"/>
      <c r="J133" s="32"/>
      <c r="K133" s="32"/>
      <c r="L133" s="33"/>
    </row>
    <row r="134" spans="2:12" ht="13.5" thickBot="1" x14ac:dyDescent="0.25">
      <c r="B134" s="34"/>
      <c r="C134" s="35"/>
      <c r="D134" s="35"/>
      <c r="E134" s="35"/>
      <c r="F134" s="35"/>
      <c r="G134" s="36"/>
      <c r="H134" s="36"/>
      <c r="I134" s="36"/>
      <c r="J134" s="36"/>
      <c r="K134" s="36"/>
      <c r="L134" s="37"/>
    </row>
  </sheetData>
  <sheetProtection algorithmName="SHA-512" hashValue="8UIUGBKsia0GluoxgxVLUTQHhnCxIR6O4bLJRwofee8/5i1PE7yVWfV+h9BR0hhUmps8OJ+f26M39mbQ4jqBwg==" saltValue="CjBMKBQA7wSnrkaJFaiZbw==" spinCount="100000" sheet="1" objects="1" scenarios="1"/>
  <mergeCells count="169">
    <mergeCell ref="H115:H119"/>
    <mergeCell ref="C120:C124"/>
    <mergeCell ref="D120:D124"/>
    <mergeCell ref="E120:E124"/>
    <mergeCell ref="F120:F124"/>
    <mergeCell ref="G120:G124"/>
    <mergeCell ref="H120:H124"/>
    <mergeCell ref="C115:C119"/>
    <mergeCell ref="D115:D119"/>
    <mergeCell ref="E115:E119"/>
    <mergeCell ref="F115:F119"/>
    <mergeCell ref="G115:G119"/>
    <mergeCell ref="H105:H109"/>
    <mergeCell ref="C110:C114"/>
    <mergeCell ref="D110:D114"/>
    <mergeCell ref="E110:E114"/>
    <mergeCell ref="F110:F114"/>
    <mergeCell ref="G110:G114"/>
    <mergeCell ref="H110:H114"/>
    <mergeCell ref="C105:C109"/>
    <mergeCell ref="D105:D109"/>
    <mergeCell ref="E105:E109"/>
    <mergeCell ref="F105:F109"/>
    <mergeCell ref="G105:G109"/>
    <mergeCell ref="H95:H99"/>
    <mergeCell ref="C100:C104"/>
    <mergeCell ref="D100:D104"/>
    <mergeCell ref="E100:E104"/>
    <mergeCell ref="F100:F104"/>
    <mergeCell ref="G100:G104"/>
    <mergeCell ref="H100:H104"/>
    <mergeCell ref="C95:C99"/>
    <mergeCell ref="D95:D99"/>
    <mergeCell ref="E95:E99"/>
    <mergeCell ref="F95:F99"/>
    <mergeCell ref="G95:G99"/>
    <mergeCell ref="H85:H89"/>
    <mergeCell ref="C90:C94"/>
    <mergeCell ref="D90:D94"/>
    <mergeCell ref="E90:E94"/>
    <mergeCell ref="F90:F94"/>
    <mergeCell ref="G90:G94"/>
    <mergeCell ref="H90:H94"/>
    <mergeCell ref="C85:C89"/>
    <mergeCell ref="D85:D89"/>
    <mergeCell ref="E85:E89"/>
    <mergeCell ref="F85:F89"/>
    <mergeCell ref="G85:G89"/>
    <mergeCell ref="H75:H79"/>
    <mergeCell ref="C80:C84"/>
    <mergeCell ref="D80:D84"/>
    <mergeCell ref="E80:E84"/>
    <mergeCell ref="F80:F84"/>
    <mergeCell ref="G80:G84"/>
    <mergeCell ref="H80:H84"/>
    <mergeCell ref="C75:C79"/>
    <mergeCell ref="D75:D79"/>
    <mergeCell ref="E75:E79"/>
    <mergeCell ref="F75:F79"/>
    <mergeCell ref="G75:G79"/>
    <mergeCell ref="H60:H64"/>
    <mergeCell ref="C70:C74"/>
    <mergeCell ref="D70:D74"/>
    <mergeCell ref="E70:E74"/>
    <mergeCell ref="F70:F74"/>
    <mergeCell ref="G70:G74"/>
    <mergeCell ref="H70:H74"/>
    <mergeCell ref="C60:C64"/>
    <mergeCell ref="D60:D64"/>
    <mergeCell ref="E60:E64"/>
    <mergeCell ref="F60:F64"/>
    <mergeCell ref="G60:G64"/>
    <mergeCell ref="H65:H69"/>
    <mergeCell ref="C65:C69"/>
    <mergeCell ref="D65:D69"/>
    <mergeCell ref="E65:E69"/>
    <mergeCell ref="F65:F69"/>
    <mergeCell ref="G65:G69"/>
    <mergeCell ref="B126:D126"/>
    <mergeCell ref="E126:L126"/>
    <mergeCell ref="B127:C127"/>
    <mergeCell ref="B128:C128"/>
    <mergeCell ref="B129:C129"/>
    <mergeCell ref="D127:G127"/>
    <mergeCell ref="D128:G128"/>
    <mergeCell ref="D129:G129"/>
    <mergeCell ref="I128:L128"/>
    <mergeCell ref="I129:L129"/>
    <mergeCell ref="H35:H39"/>
    <mergeCell ref="H40:H44"/>
    <mergeCell ref="H45:H49"/>
    <mergeCell ref="H50:H54"/>
    <mergeCell ref="H55:H59"/>
    <mergeCell ref="D11:G11"/>
    <mergeCell ref="G13:G14"/>
    <mergeCell ref="D30:D34"/>
    <mergeCell ref="F13:F14"/>
    <mergeCell ref="H15:H19"/>
    <mergeCell ref="H20:H24"/>
    <mergeCell ref="C55:C59"/>
    <mergeCell ref="D55:D59"/>
    <mergeCell ref="E55:E59"/>
    <mergeCell ref="F55:F59"/>
    <mergeCell ref="G55:G59"/>
    <mergeCell ref="C50:C54"/>
    <mergeCell ref="D50:D54"/>
    <mergeCell ref="E50:E54"/>
    <mergeCell ref="F50:F54"/>
    <mergeCell ref="G50:G54"/>
    <mergeCell ref="C45:C49"/>
    <mergeCell ref="D45:D49"/>
    <mergeCell ref="E45:E49"/>
    <mergeCell ref="F45:F49"/>
    <mergeCell ref="G45:G49"/>
    <mergeCell ref="C40:C44"/>
    <mergeCell ref="D40:D44"/>
    <mergeCell ref="E40:E44"/>
    <mergeCell ref="F40:F44"/>
    <mergeCell ref="G40:G44"/>
    <mergeCell ref="C35:C39"/>
    <mergeCell ref="D35:D39"/>
    <mergeCell ref="E35:E39"/>
    <mergeCell ref="F35:F39"/>
    <mergeCell ref="G35:G39"/>
    <mergeCell ref="B3:L4"/>
    <mergeCell ref="B125:G125"/>
    <mergeCell ref="I125:L125"/>
    <mergeCell ref="I127:L127"/>
    <mergeCell ref="C25:C29"/>
    <mergeCell ref="F25:F29"/>
    <mergeCell ref="G25:G29"/>
    <mergeCell ref="C30:C34"/>
    <mergeCell ref="I13:L13"/>
    <mergeCell ref="E15:E19"/>
    <mergeCell ref="D15:D19"/>
    <mergeCell ref="F30:F34"/>
    <mergeCell ref="G30:G34"/>
    <mergeCell ref="E25:E29"/>
    <mergeCell ref="E30:E34"/>
    <mergeCell ref="D25:D29"/>
    <mergeCell ref="H25:H29"/>
    <mergeCell ref="H30:H34"/>
    <mergeCell ref="B13:B14"/>
    <mergeCell ref="C13:C14"/>
    <mergeCell ref="D13:D14"/>
    <mergeCell ref="E13:E14"/>
    <mergeCell ref="C15:C19"/>
    <mergeCell ref="F15:F19"/>
    <mergeCell ref="G15:G19"/>
    <mergeCell ref="C20:C24"/>
    <mergeCell ref="F20:F24"/>
    <mergeCell ref="G20:G24"/>
    <mergeCell ref="E20:E24"/>
    <mergeCell ref="D20:D24"/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  <mergeCell ref="D5:H5"/>
    <mergeCell ref="D6:H6"/>
    <mergeCell ref="D7:H7"/>
    <mergeCell ref="D8:H10"/>
  </mergeCells>
  <conditionalFormatting sqref="K15:K19 K24 K29 K34">
    <cfRule type="cellIs" dxfId="55" priority="56" stopIfTrue="1" operator="equal">
      <formula>#REF!</formula>
    </cfRule>
  </conditionalFormatting>
  <conditionalFormatting sqref="J20:K22">
    <cfRule type="cellIs" dxfId="54" priority="55" stopIfTrue="1" operator="equal">
      <formula>#REF!</formula>
    </cfRule>
  </conditionalFormatting>
  <conditionalFormatting sqref="K33">
    <cfRule type="cellIs" dxfId="53" priority="50" stopIfTrue="1" operator="equal">
      <formula>#REF!</formula>
    </cfRule>
  </conditionalFormatting>
  <conditionalFormatting sqref="K23">
    <cfRule type="cellIs" dxfId="52" priority="54" stopIfTrue="1" operator="equal">
      <formula>#REF!</formula>
    </cfRule>
  </conditionalFormatting>
  <conditionalFormatting sqref="J25:K27">
    <cfRule type="cellIs" dxfId="51" priority="53" stopIfTrue="1" operator="equal">
      <formula>#REF!</formula>
    </cfRule>
  </conditionalFormatting>
  <conditionalFormatting sqref="K28">
    <cfRule type="cellIs" dxfId="50" priority="52" stopIfTrue="1" operator="equal">
      <formula>#REF!</formula>
    </cfRule>
  </conditionalFormatting>
  <conditionalFormatting sqref="J30:K32">
    <cfRule type="cellIs" dxfId="49" priority="51" stopIfTrue="1" operator="equal">
      <formula>#REF!</formula>
    </cfRule>
  </conditionalFormatting>
  <conditionalFormatting sqref="K58">
    <cfRule type="cellIs" dxfId="48" priority="35" stopIfTrue="1" operator="equal">
      <formula>#REF!</formula>
    </cfRule>
  </conditionalFormatting>
  <conditionalFormatting sqref="K68">
    <cfRule type="cellIs" dxfId="47" priority="32" stopIfTrue="1" operator="equal">
      <formula>#REF!</formula>
    </cfRule>
  </conditionalFormatting>
  <conditionalFormatting sqref="K39">
    <cfRule type="cellIs" dxfId="46" priority="49" stopIfTrue="1" operator="equal">
      <formula>#REF!</formula>
    </cfRule>
  </conditionalFormatting>
  <conditionalFormatting sqref="K38">
    <cfRule type="cellIs" dxfId="45" priority="47" stopIfTrue="1" operator="equal">
      <formula>#REF!</formula>
    </cfRule>
  </conditionalFormatting>
  <conditionalFormatting sqref="J35:K37">
    <cfRule type="cellIs" dxfId="44" priority="48" stopIfTrue="1" operator="equal">
      <formula>#REF!</formula>
    </cfRule>
  </conditionalFormatting>
  <conditionalFormatting sqref="K44">
    <cfRule type="cellIs" dxfId="43" priority="46" stopIfTrue="1" operator="equal">
      <formula>#REF!</formula>
    </cfRule>
  </conditionalFormatting>
  <conditionalFormatting sqref="K43">
    <cfRule type="cellIs" dxfId="42" priority="44" stopIfTrue="1" operator="equal">
      <formula>#REF!</formula>
    </cfRule>
  </conditionalFormatting>
  <conditionalFormatting sqref="J40:K42">
    <cfRule type="cellIs" dxfId="41" priority="45" stopIfTrue="1" operator="equal">
      <formula>#REF!</formula>
    </cfRule>
  </conditionalFormatting>
  <conditionalFormatting sqref="K49">
    <cfRule type="cellIs" dxfId="40" priority="43" stopIfTrue="1" operator="equal">
      <formula>#REF!</formula>
    </cfRule>
  </conditionalFormatting>
  <conditionalFormatting sqref="K48">
    <cfRule type="cellIs" dxfId="39" priority="41" stopIfTrue="1" operator="equal">
      <formula>#REF!</formula>
    </cfRule>
  </conditionalFormatting>
  <conditionalFormatting sqref="J45:K47">
    <cfRule type="cellIs" dxfId="38" priority="42" stopIfTrue="1" operator="equal">
      <formula>#REF!</formula>
    </cfRule>
  </conditionalFormatting>
  <conditionalFormatting sqref="K54">
    <cfRule type="cellIs" dxfId="37" priority="40" stopIfTrue="1" operator="equal">
      <formula>#REF!</formula>
    </cfRule>
  </conditionalFormatting>
  <conditionalFormatting sqref="K53">
    <cfRule type="cellIs" dxfId="36" priority="38" stopIfTrue="1" operator="equal">
      <formula>#REF!</formula>
    </cfRule>
  </conditionalFormatting>
  <conditionalFormatting sqref="J50:K52">
    <cfRule type="cellIs" dxfId="35" priority="39" stopIfTrue="1" operator="equal">
      <formula>#REF!</formula>
    </cfRule>
  </conditionalFormatting>
  <conditionalFormatting sqref="K59">
    <cfRule type="cellIs" dxfId="34" priority="37" stopIfTrue="1" operator="equal">
      <formula>#REF!</formula>
    </cfRule>
  </conditionalFormatting>
  <conditionalFormatting sqref="J55:K57">
    <cfRule type="cellIs" dxfId="33" priority="36" stopIfTrue="1" operator="equal">
      <formula>#REF!</formula>
    </cfRule>
  </conditionalFormatting>
  <conditionalFormatting sqref="K69">
    <cfRule type="cellIs" dxfId="32" priority="34" stopIfTrue="1" operator="equal">
      <formula>#REF!</formula>
    </cfRule>
  </conditionalFormatting>
  <conditionalFormatting sqref="J65:K67">
    <cfRule type="cellIs" dxfId="31" priority="33" stopIfTrue="1" operator="equal">
      <formula>#REF!</formula>
    </cfRule>
  </conditionalFormatting>
  <conditionalFormatting sqref="K63">
    <cfRule type="cellIs" dxfId="30" priority="29" stopIfTrue="1" operator="equal">
      <formula>#REF!</formula>
    </cfRule>
  </conditionalFormatting>
  <conditionalFormatting sqref="K64">
    <cfRule type="cellIs" dxfId="29" priority="31" stopIfTrue="1" operator="equal">
      <formula>#REF!</formula>
    </cfRule>
  </conditionalFormatting>
  <conditionalFormatting sqref="J60:K62">
    <cfRule type="cellIs" dxfId="28" priority="30" stopIfTrue="1" operator="equal">
      <formula>#REF!</formula>
    </cfRule>
  </conditionalFormatting>
  <conditionalFormatting sqref="K70:K74 K79 K84 K89">
    <cfRule type="cellIs" dxfId="27" priority="28" stopIfTrue="1" operator="equal">
      <formula>#REF!</formula>
    </cfRule>
  </conditionalFormatting>
  <conditionalFormatting sqref="J75:K77">
    <cfRule type="cellIs" dxfId="26" priority="27" stopIfTrue="1" operator="equal">
      <formula>#REF!</formula>
    </cfRule>
  </conditionalFormatting>
  <conditionalFormatting sqref="K88">
    <cfRule type="cellIs" dxfId="25" priority="22" stopIfTrue="1" operator="equal">
      <formula>#REF!</formula>
    </cfRule>
  </conditionalFormatting>
  <conditionalFormatting sqref="K78">
    <cfRule type="cellIs" dxfId="24" priority="26" stopIfTrue="1" operator="equal">
      <formula>#REF!</formula>
    </cfRule>
  </conditionalFormatting>
  <conditionalFormatting sqref="J80:K82">
    <cfRule type="cellIs" dxfId="23" priority="25" stopIfTrue="1" operator="equal">
      <formula>#REF!</formula>
    </cfRule>
  </conditionalFormatting>
  <conditionalFormatting sqref="K83">
    <cfRule type="cellIs" dxfId="22" priority="24" stopIfTrue="1" operator="equal">
      <formula>#REF!</formula>
    </cfRule>
  </conditionalFormatting>
  <conditionalFormatting sqref="J85:K87">
    <cfRule type="cellIs" dxfId="21" priority="23" stopIfTrue="1" operator="equal">
      <formula>#REF!</formula>
    </cfRule>
  </conditionalFormatting>
  <conditionalFormatting sqref="K113">
    <cfRule type="cellIs" dxfId="20" priority="7" stopIfTrue="1" operator="equal">
      <formula>#REF!</formula>
    </cfRule>
  </conditionalFormatting>
  <conditionalFormatting sqref="K123">
    <cfRule type="cellIs" dxfId="19" priority="4" stopIfTrue="1" operator="equal">
      <formula>#REF!</formula>
    </cfRule>
  </conditionalFormatting>
  <conditionalFormatting sqref="K94">
    <cfRule type="cellIs" dxfId="18" priority="21" stopIfTrue="1" operator="equal">
      <formula>#REF!</formula>
    </cfRule>
  </conditionalFormatting>
  <conditionalFormatting sqref="K93">
    <cfRule type="cellIs" dxfId="17" priority="19" stopIfTrue="1" operator="equal">
      <formula>#REF!</formula>
    </cfRule>
  </conditionalFormatting>
  <conditionalFormatting sqref="J90:K92">
    <cfRule type="cellIs" dxfId="16" priority="20" stopIfTrue="1" operator="equal">
      <formula>#REF!</formula>
    </cfRule>
  </conditionalFormatting>
  <conditionalFormatting sqref="K99">
    <cfRule type="cellIs" dxfId="15" priority="18" stopIfTrue="1" operator="equal">
      <formula>#REF!</formula>
    </cfRule>
  </conditionalFormatting>
  <conditionalFormatting sqref="K98">
    <cfRule type="cellIs" dxfId="14" priority="16" stopIfTrue="1" operator="equal">
      <formula>#REF!</formula>
    </cfRule>
  </conditionalFormatting>
  <conditionalFormatting sqref="J95:K97">
    <cfRule type="cellIs" dxfId="13" priority="17" stopIfTrue="1" operator="equal">
      <formula>#REF!</formula>
    </cfRule>
  </conditionalFormatting>
  <conditionalFormatting sqref="K104">
    <cfRule type="cellIs" dxfId="12" priority="15" stopIfTrue="1" operator="equal">
      <formula>#REF!</formula>
    </cfRule>
  </conditionalFormatting>
  <conditionalFormatting sqref="K103">
    <cfRule type="cellIs" dxfId="11" priority="13" stopIfTrue="1" operator="equal">
      <formula>#REF!</formula>
    </cfRule>
  </conditionalFormatting>
  <conditionalFormatting sqref="J100:K102">
    <cfRule type="cellIs" dxfId="10" priority="14" stopIfTrue="1" operator="equal">
      <formula>#REF!</formula>
    </cfRule>
  </conditionalFormatting>
  <conditionalFormatting sqref="K109">
    <cfRule type="cellIs" dxfId="9" priority="12" stopIfTrue="1" operator="equal">
      <formula>#REF!</formula>
    </cfRule>
  </conditionalFormatting>
  <conditionalFormatting sqref="K108">
    <cfRule type="cellIs" dxfId="8" priority="10" stopIfTrue="1" operator="equal">
      <formula>#REF!</formula>
    </cfRule>
  </conditionalFormatting>
  <conditionalFormatting sqref="J105:K107">
    <cfRule type="cellIs" dxfId="7" priority="11" stopIfTrue="1" operator="equal">
      <formula>#REF!</formula>
    </cfRule>
  </conditionalFormatting>
  <conditionalFormatting sqref="K114">
    <cfRule type="cellIs" dxfId="6" priority="9" stopIfTrue="1" operator="equal">
      <formula>#REF!</formula>
    </cfRule>
  </conditionalFormatting>
  <conditionalFormatting sqref="J110:K112">
    <cfRule type="cellIs" dxfId="5" priority="8" stopIfTrue="1" operator="equal">
      <formula>#REF!</formula>
    </cfRule>
  </conditionalFormatting>
  <conditionalFormatting sqref="K124">
    <cfRule type="cellIs" dxfId="4" priority="6" stopIfTrue="1" operator="equal">
      <formula>#REF!</formula>
    </cfRule>
  </conditionalFormatting>
  <conditionalFormatting sqref="J120:K122">
    <cfRule type="cellIs" dxfId="3" priority="5" stopIfTrue="1" operator="equal">
      <formula>#REF!</formula>
    </cfRule>
  </conditionalFormatting>
  <conditionalFormatting sqref="K118">
    <cfRule type="cellIs" dxfId="2" priority="1" stopIfTrue="1" operator="equal">
      <formula>#REF!</formula>
    </cfRule>
  </conditionalFormatting>
  <conditionalFormatting sqref="K119">
    <cfRule type="cellIs" dxfId="1" priority="3" stopIfTrue="1" operator="equal">
      <formula>#REF!</formula>
    </cfRule>
  </conditionalFormatting>
  <conditionalFormatting sqref="J115:K117">
    <cfRule type="cellIs" dxfId="0" priority="2" stopIfTrue="1" operator="equal">
      <formula>#REF!</formula>
    </cfRule>
  </conditionalFormatting>
  <dataValidations count="2">
    <dataValidation allowBlank="1" showInputMessage="1" showErrorMessage="1" promptTitle="Completar por el Oferente" prompt=" " sqref="J59:K59 J18 J19:K19 J23 J24:K24 J28 J29:K29 J33 J34:K34 J38 J39:K39 J43 J44:K44 J48 J49:K49 J53 J54:K54 J58 E126 J68 I15:I124 J64:K64 J63 J69:K69 J114:K114 J73 J74:K74 J78 J79:K79 J83 J84:K84 J88 J89:K89 J93 J94:K94 J98 J99:K99 J103 J104:K104 J108 J109:K109 J113 J123 J119:K119 J118 J124:K124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SOFSE'!$H$5:$H$8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8"/>
  <sheetViews>
    <sheetView topLeftCell="A25" zoomScaleNormal="100" workbookViewId="0">
      <selection activeCell="J21" sqref="J21"/>
    </sheetView>
  </sheetViews>
  <sheetFormatPr baseColWidth="10" defaultRowHeight="12.75" x14ac:dyDescent="0.2"/>
  <cols>
    <col min="1" max="1" width="24" style="39" customWidth="1"/>
    <col min="2" max="2" width="19.7109375" style="39" customWidth="1"/>
    <col min="3" max="3" width="11.42578125" style="39"/>
    <col min="4" max="4" width="20.140625" style="39" customWidth="1"/>
    <col min="5" max="5" width="23.85546875" style="39" bestFit="1" customWidth="1"/>
    <col min="6" max="6" width="11.42578125" style="39"/>
    <col min="7" max="12" width="11.42578125" style="39" customWidth="1"/>
    <col min="13" max="16384" width="11.42578125" style="39"/>
  </cols>
  <sheetData>
    <row r="3" spans="1:11" ht="15.75" x14ac:dyDescent="0.25">
      <c r="A3" s="111" t="s">
        <v>23</v>
      </c>
      <c r="B3" s="38"/>
    </row>
    <row r="4" spans="1:11" x14ac:dyDescent="0.2">
      <c r="A4" s="40"/>
    </row>
    <row r="5" spans="1:11" x14ac:dyDescent="0.2">
      <c r="A5" s="68" t="s">
        <v>8</v>
      </c>
      <c r="B5" s="39" t="s">
        <v>80</v>
      </c>
      <c r="G5" s="41" t="s">
        <v>12</v>
      </c>
      <c r="H5" s="42" t="s">
        <v>13</v>
      </c>
      <c r="I5" s="42"/>
      <c r="J5" s="41" t="s">
        <v>19</v>
      </c>
      <c r="K5" s="43">
        <v>0.105</v>
      </c>
    </row>
    <row r="6" spans="1:11" x14ac:dyDescent="0.2">
      <c r="A6" s="68" t="s">
        <v>26</v>
      </c>
      <c r="B6" s="39" t="s">
        <v>49</v>
      </c>
      <c r="G6" s="44"/>
      <c r="H6" s="45" t="s">
        <v>14</v>
      </c>
      <c r="I6" s="45"/>
      <c r="J6" s="44"/>
      <c r="K6" s="46">
        <v>0.21</v>
      </c>
    </row>
    <row r="7" spans="1:11" x14ac:dyDescent="0.2">
      <c r="A7" s="68" t="s">
        <v>27</v>
      </c>
      <c r="B7" s="39" t="s">
        <v>81</v>
      </c>
      <c r="G7" s="44"/>
      <c r="H7" s="45" t="s">
        <v>15</v>
      </c>
      <c r="I7" s="45"/>
      <c r="J7" s="44"/>
      <c r="K7" s="46">
        <v>0.27</v>
      </c>
    </row>
    <row r="8" spans="1:11" x14ac:dyDescent="0.2">
      <c r="A8" s="68" t="s">
        <v>9</v>
      </c>
      <c r="B8" s="39" t="s">
        <v>82</v>
      </c>
      <c r="G8" s="44"/>
      <c r="H8" s="45" t="s">
        <v>16</v>
      </c>
      <c r="I8" s="45"/>
      <c r="J8" s="44"/>
      <c r="K8" s="47"/>
    </row>
    <row r="9" spans="1:11" x14ac:dyDescent="0.2">
      <c r="A9" s="68"/>
      <c r="G9" s="48"/>
      <c r="H9" s="49"/>
      <c r="I9" s="50"/>
      <c r="J9" s="48"/>
      <c r="K9" s="50"/>
    </row>
    <row r="10" spans="1:11" x14ac:dyDescent="0.2">
      <c r="A10" s="113" t="s">
        <v>24</v>
      </c>
      <c r="G10" s="45"/>
      <c r="H10" s="45"/>
      <c r="I10" s="45"/>
    </row>
    <row r="11" spans="1:11" x14ac:dyDescent="0.2">
      <c r="A11" s="68" t="s">
        <v>30</v>
      </c>
      <c r="B11" s="39" t="s">
        <v>29</v>
      </c>
      <c r="G11" s="45"/>
      <c r="H11" s="45"/>
      <c r="I11" s="45"/>
    </row>
    <row r="12" spans="1:11" x14ac:dyDescent="0.2">
      <c r="A12" s="114" t="s">
        <v>20</v>
      </c>
      <c r="B12" s="45" t="s">
        <v>21</v>
      </c>
      <c r="F12" s="45"/>
      <c r="G12" s="45"/>
      <c r="H12" s="45"/>
      <c r="I12" s="45"/>
      <c r="J12" s="45"/>
    </row>
    <row r="13" spans="1:11" x14ac:dyDescent="0.2">
      <c r="A13" s="114" t="s">
        <v>5</v>
      </c>
      <c r="B13" s="45" t="s">
        <v>83</v>
      </c>
      <c r="F13" s="45"/>
      <c r="G13" s="45"/>
      <c r="H13" s="45"/>
      <c r="I13" s="45"/>
      <c r="J13" s="45"/>
    </row>
    <row r="14" spans="1:11" x14ac:dyDescent="0.2">
      <c r="A14" s="114" t="s">
        <v>59</v>
      </c>
      <c r="B14" s="45" t="s">
        <v>84</v>
      </c>
      <c r="F14" s="45"/>
      <c r="G14" s="45"/>
      <c r="H14" s="45"/>
      <c r="I14" s="45"/>
      <c r="J14" s="45"/>
    </row>
    <row r="15" spans="1:11" x14ac:dyDescent="0.2">
      <c r="A15" s="114" t="s">
        <v>6</v>
      </c>
      <c r="B15" s="45" t="s">
        <v>21</v>
      </c>
      <c r="F15" s="45"/>
      <c r="G15" s="45"/>
      <c r="H15" s="45"/>
      <c r="I15" s="45"/>
      <c r="J15" s="45"/>
    </row>
    <row r="16" spans="1:11" x14ac:dyDescent="0.2">
      <c r="F16" s="45"/>
      <c r="G16" s="45"/>
      <c r="H16" s="45"/>
      <c r="I16" s="45"/>
      <c r="J16" s="45"/>
    </row>
    <row r="17" spans="1:5" ht="15.75" x14ac:dyDescent="0.25">
      <c r="A17" s="111" t="s">
        <v>51</v>
      </c>
      <c r="B17" s="68"/>
    </row>
    <row r="19" spans="1:5" x14ac:dyDescent="0.2">
      <c r="A19" s="234" t="s">
        <v>25</v>
      </c>
      <c r="B19" s="234" t="s">
        <v>10</v>
      </c>
      <c r="C19" s="234" t="s">
        <v>3</v>
      </c>
      <c r="D19" s="234" t="s">
        <v>55</v>
      </c>
      <c r="E19" s="234" t="s">
        <v>31</v>
      </c>
    </row>
    <row r="20" spans="1:5" x14ac:dyDescent="0.2">
      <c r="A20" s="234"/>
      <c r="B20" s="234"/>
      <c r="C20" s="234"/>
      <c r="D20" s="234"/>
      <c r="E20" s="234"/>
    </row>
    <row r="21" spans="1:5" ht="25.5" x14ac:dyDescent="0.2">
      <c r="A21" s="110">
        <v>1</v>
      </c>
      <c r="B21" s="7">
        <v>1</v>
      </c>
      <c r="C21" s="8" t="s">
        <v>79</v>
      </c>
      <c r="D21" s="9">
        <v>9544888</v>
      </c>
      <c r="E21" s="9" t="s">
        <v>60</v>
      </c>
    </row>
    <row r="22" spans="1:5" ht="38.25" x14ac:dyDescent="0.2">
      <c r="A22" s="110">
        <f>+A21+1</f>
        <v>2</v>
      </c>
      <c r="B22" s="7">
        <v>2</v>
      </c>
      <c r="C22" s="8" t="s">
        <v>79</v>
      </c>
      <c r="D22" s="9">
        <v>8432575</v>
      </c>
      <c r="E22" s="9" t="s">
        <v>61</v>
      </c>
    </row>
    <row r="23" spans="1:5" ht="63.75" x14ac:dyDescent="0.2">
      <c r="A23" s="110">
        <f t="shared" ref="A23:A48" si="0">+A22+1</f>
        <v>3</v>
      </c>
      <c r="B23" s="7">
        <v>12</v>
      </c>
      <c r="C23" s="8" t="s">
        <v>79</v>
      </c>
      <c r="D23" s="9">
        <v>8358383</v>
      </c>
      <c r="E23" s="9" t="s">
        <v>62</v>
      </c>
    </row>
    <row r="24" spans="1:5" ht="25.5" x14ac:dyDescent="0.2">
      <c r="A24" s="110">
        <f t="shared" si="0"/>
        <v>4</v>
      </c>
      <c r="B24" s="7">
        <v>3</v>
      </c>
      <c r="C24" s="8" t="s">
        <v>79</v>
      </c>
      <c r="D24" s="9">
        <v>8261090</v>
      </c>
      <c r="E24" s="9" t="s">
        <v>63</v>
      </c>
    </row>
    <row r="25" spans="1:5" ht="76.5" x14ac:dyDescent="0.2">
      <c r="A25" s="110">
        <f t="shared" si="0"/>
        <v>5</v>
      </c>
      <c r="B25" s="7">
        <v>2</v>
      </c>
      <c r="C25" s="8" t="s">
        <v>79</v>
      </c>
      <c r="D25" s="9">
        <v>8261210</v>
      </c>
      <c r="E25" s="9" t="s">
        <v>64</v>
      </c>
    </row>
    <row r="26" spans="1:5" ht="63.75" x14ac:dyDescent="0.2">
      <c r="A26" s="110">
        <f t="shared" si="0"/>
        <v>6</v>
      </c>
      <c r="B26" s="7">
        <v>2</v>
      </c>
      <c r="C26" s="8" t="s">
        <v>79</v>
      </c>
      <c r="D26" s="9">
        <v>9503273</v>
      </c>
      <c r="E26" s="9" t="s">
        <v>65</v>
      </c>
    </row>
    <row r="27" spans="1:5" ht="76.5" x14ac:dyDescent="0.2">
      <c r="A27" s="110">
        <f t="shared" si="0"/>
        <v>7</v>
      </c>
      <c r="B27" s="7">
        <v>6</v>
      </c>
      <c r="C27" s="8" t="s">
        <v>79</v>
      </c>
      <c r="D27" s="9">
        <v>8456547</v>
      </c>
      <c r="E27" s="9" t="s">
        <v>66</v>
      </c>
    </row>
    <row r="28" spans="1:5" ht="51" x14ac:dyDescent="0.2">
      <c r="A28" s="110">
        <f t="shared" si="0"/>
        <v>8</v>
      </c>
      <c r="B28" s="7">
        <v>2</v>
      </c>
      <c r="C28" s="8" t="s">
        <v>79</v>
      </c>
      <c r="D28" s="9">
        <v>8358578</v>
      </c>
      <c r="E28" s="9" t="s">
        <v>67</v>
      </c>
    </row>
    <row r="29" spans="1:5" ht="76.5" x14ac:dyDescent="0.2">
      <c r="A29" s="110">
        <f t="shared" si="0"/>
        <v>9</v>
      </c>
      <c r="B29" s="7">
        <v>2</v>
      </c>
      <c r="C29" s="8" t="s">
        <v>79</v>
      </c>
      <c r="D29" s="9">
        <v>8358574</v>
      </c>
      <c r="E29" s="9" t="s">
        <v>68</v>
      </c>
    </row>
    <row r="30" spans="1:5" ht="38.25" x14ac:dyDescent="0.2">
      <c r="A30" s="110">
        <f t="shared" si="0"/>
        <v>10</v>
      </c>
      <c r="B30" s="7">
        <v>4</v>
      </c>
      <c r="C30" s="8" t="s">
        <v>79</v>
      </c>
      <c r="D30" s="9">
        <v>9580582</v>
      </c>
      <c r="E30" s="9" t="s">
        <v>69</v>
      </c>
    </row>
    <row r="31" spans="1:5" ht="76.5" x14ac:dyDescent="0.2">
      <c r="A31" s="110">
        <f t="shared" si="0"/>
        <v>11</v>
      </c>
      <c r="B31" s="7">
        <v>36</v>
      </c>
      <c r="C31" s="8" t="s">
        <v>79</v>
      </c>
      <c r="D31" s="9">
        <v>8315689</v>
      </c>
      <c r="E31" s="9" t="s">
        <v>70</v>
      </c>
    </row>
    <row r="32" spans="1:5" ht="76.5" x14ac:dyDescent="0.2">
      <c r="A32" s="110">
        <f t="shared" si="0"/>
        <v>12</v>
      </c>
      <c r="B32" s="7">
        <v>2</v>
      </c>
      <c r="C32" s="8" t="s">
        <v>79</v>
      </c>
      <c r="D32" s="9">
        <v>8491714</v>
      </c>
      <c r="E32" s="9" t="s">
        <v>71</v>
      </c>
    </row>
    <row r="33" spans="1:5" ht="76.5" x14ac:dyDescent="0.2">
      <c r="A33" s="110">
        <f t="shared" si="0"/>
        <v>13</v>
      </c>
      <c r="B33" s="7">
        <v>3</v>
      </c>
      <c r="C33" s="8" t="s">
        <v>79</v>
      </c>
      <c r="D33" s="9">
        <v>8491707</v>
      </c>
      <c r="E33" s="9" t="s">
        <v>72</v>
      </c>
    </row>
    <row r="34" spans="1:5" ht="51" x14ac:dyDescent="0.2">
      <c r="A34" s="110">
        <f t="shared" si="0"/>
        <v>14</v>
      </c>
      <c r="B34" s="7">
        <v>2</v>
      </c>
      <c r="C34" s="8" t="s">
        <v>79</v>
      </c>
      <c r="D34" s="9">
        <v>8405512</v>
      </c>
      <c r="E34" s="9" t="s">
        <v>73</v>
      </c>
    </row>
    <row r="35" spans="1:5" x14ac:dyDescent="0.2">
      <c r="A35" s="110">
        <f t="shared" si="0"/>
        <v>15</v>
      </c>
      <c r="B35" s="7">
        <v>2</v>
      </c>
      <c r="C35" s="8" t="s">
        <v>79</v>
      </c>
      <c r="D35" s="9">
        <v>8498467</v>
      </c>
      <c r="E35" s="9" t="s">
        <v>74</v>
      </c>
    </row>
    <row r="36" spans="1:5" ht="25.5" x14ac:dyDescent="0.2">
      <c r="A36" s="110">
        <f t="shared" si="0"/>
        <v>16</v>
      </c>
      <c r="B36" s="7">
        <v>2</v>
      </c>
      <c r="C36" s="8" t="s">
        <v>79</v>
      </c>
      <c r="D36" s="9">
        <v>8337614</v>
      </c>
      <c r="E36" s="9" t="s">
        <v>75</v>
      </c>
    </row>
    <row r="37" spans="1:5" ht="38.25" x14ac:dyDescent="0.2">
      <c r="A37" s="110">
        <f t="shared" si="0"/>
        <v>17</v>
      </c>
      <c r="B37" s="7">
        <v>6</v>
      </c>
      <c r="C37" s="8" t="s">
        <v>79</v>
      </c>
      <c r="D37" s="9">
        <v>8477995</v>
      </c>
      <c r="E37" s="9" t="s">
        <v>69</v>
      </c>
    </row>
    <row r="38" spans="1:5" ht="38.25" x14ac:dyDescent="0.2">
      <c r="A38" s="110">
        <f t="shared" si="0"/>
        <v>18</v>
      </c>
      <c r="B38" s="7">
        <v>6</v>
      </c>
      <c r="C38" s="8" t="s">
        <v>79</v>
      </c>
      <c r="D38" s="9">
        <v>8477996</v>
      </c>
      <c r="E38" s="9" t="s">
        <v>69</v>
      </c>
    </row>
    <row r="39" spans="1:5" x14ac:dyDescent="0.2">
      <c r="A39" s="110">
        <f t="shared" si="0"/>
        <v>19</v>
      </c>
      <c r="B39" s="7">
        <v>24</v>
      </c>
      <c r="C39" s="8" t="s">
        <v>79</v>
      </c>
      <c r="D39" s="9">
        <v>8366272</v>
      </c>
      <c r="E39" s="9" t="s">
        <v>76</v>
      </c>
    </row>
    <row r="40" spans="1:5" x14ac:dyDescent="0.2">
      <c r="A40" s="110">
        <f t="shared" si="0"/>
        <v>20</v>
      </c>
      <c r="B40" s="7">
        <v>1</v>
      </c>
      <c r="C40" s="8" t="s">
        <v>79</v>
      </c>
      <c r="D40" s="9">
        <v>8405515</v>
      </c>
      <c r="E40" s="9" t="s">
        <v>77</v>
      </c>
    </row>
    <row r="41" spans="1:5" ht="63.75" x14ac:dyDescent="0.2">
      <c r="A41" s="110">
        <f t="shared" si="0"/>
        <v>21</v>
      </c>
      <c r="B41" s="7">
        <v>1</v>
      </c>
      <c r="C41" s="8" t="s">
        <v>79</v>
      </c>
      <c r="D41" s="9">
        <v>8366274</v>
      </c>
      <c r="E41" s="9" t="s">
        <v>78</v>
      </c>
    </row>
    <row r="42" spans="1:5" x14ac:dyDescent="0.2">
      <c r="A42" s="110">
        <f t="shared" si="0"/>
        <v>22</v>
      </c>
      <c r="B42" s="7"/>
      <c r="C42" s="8"/>
      <c r="D42" s="9"/>
      <c r="E42" s="9"/>
    </row>
    <row r="43" spans="1:5" x14ac:dyDescent="0.2">
      <c r="A43" s="110">
        <f t="shared" si="0"/>
        <v>23</v>
      </c>
      <c r="B43" s="7"/>
      <c r="C43" s="8"/>
      <c r="D43" s="9"/>
      <c r="E43" s="9"/>
    </row>
    <row r="44" spans="1:5" x14ac:dyDescent="0.2">
      <c r="A44" s="110">
        <f t="shared" si="0"/>
        <v>24</v>
      </c>
      <c r="B44" s="7"/>
      <c r="C44" s="8"/>
      <c r="D44" s="9"/>
      <c r="E44" s="9"/>
    </row>
    <row r="45" spans="1:5" x14ac:dyDescent="0.2">
      <c r="A45" s="110">
        <f t="shared" si="0"/>
        <v>25</v>
      </c>
      <c r="B45" s="7"/>
      <c r="C45" s="8"/>
      <c r="D45" s="9"/>
      <c r="E45" s="9"/>
    </row>
    <row r="46" spans="1:5" x14ac:dyDescent="0.2">
      <c r="A46" s="110">
        <f t="shared" si="0"/>
        <v>26</v>
      </c>
      <c r="B46" s="7"/>
      <c r="C46" s="8"/>
      <c r="D46" s="9"/>
      <c r="E46" s="9"/>
    </row>
    <row r="47" spans="1:5" x14ac:dyDescent="0.2">
      <c r="A47" s="110">
        <f t="shared" si="0"/>
        <v>27</v>
      </c>
      <c r="B47" s="7"/>
      <c r="C47" s="8"/>
      <c r="D47" s="9"/>
      <c r="E47" s="9"/>
    </row>
    <row r="48" spans="1:5" x14ac:dyDescent="0.2">
      <c r="A48" s="110">
        <f t="shared" si="0"/>
        <v>28</v>
      </c>
      <c r="B48" s="7"/>
      <c r="C48" s="8"/>
      <c r="D48" s="9"/>
      <c r="E48" s="9"/>
    </row>
  </sheetData>
  <mergeCells count="5"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Planilla Nacional</vt:lpstr>
      <vt:lpstr>Planilla Extranjero</vt:lpstr>
      <vt:lpstr>Completar SOFSE</vt:lpstr>
      <vt:lpstr>'Planilla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2019-03-19T13:07:39Z</dcterms:modified>
</cp:coreProperties>
</file>