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1"/>
  <mc:AlternateContent xmlns:mc="http://schemas.openxmlformats.org/markup-compatibility/2006">
    <mc:Choice Requires="x15">
      <x15ac:absPath xmlns:x15ac="http://schemas.microsoft.com/office/spreadsheetml/2010/11/ac" url="Q:\GCompras_Contrataciones\Compras Urgentes\Rosario\EXPEDIENTES SAP\REPUESTOS DE BARRERA LR\"/>
    </mc:Choice>
  </mc:AlternateContent>
  <bookViews>
    <workbookView xWindow="0" yWindow="0" windowWidth="24000" windowHeight="9630"/>
  </bookViews>
  <sheets>
    <sheet name="Anexo I - Plan. Cotiz." sheetId="3" r:id="rId1"/>
    <sheet name="Tabla" sheetId="4" state="hidden" r:id="rId2"/>
  </sheets>
  <definedNames>
    <definedName name="_xlnm._FilterDatabase" localSheetId="0" hidden="1">'Anexo I - Plan. Cotiz.'!$A$9:$R$38</definedName>
    <definedName name="AR_Ubic">Tabla!$B$2:$B$17</definedName>
    <definedName name="_xlnm.Print_Area" localSheetId="0">'Anexo I - Plan. Cotiz.'!$A$2:$S$51</definedName>
    <definedName name="Entregas" localSheetId="0">'Anexo I - Plan. Cotiz.'!$E$8:$J$38</definedName>
    <definedName name="_xlnm.Print_Titles" localSheetId="0">'Anexo I - Plan. Cotiz.'!$2:$9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g5Mh5VHhjdg54I9kR7H/6I5og2tw=="/>
    </ext>
  </extLst>
</workbook>
</file>

<file path=xl/calcChain.xml><?xml version="1.0" encoding="utf-8"?>
<calcChain xmlns="http://schemas.openxmlformats.org/spreadsheetml/2006/main">
  <c r="J10" i="3" l="1"/>
  <c r="I10" i="3"/>
  <c r="H10" i="3"/>
  <c r="G10" i="3"/>
  <c r="F10" i="3"/>
  <c r="E10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2" i="3"/>
  <c r="A13" i="3" s="1"/>
  <c r="A14" i="3" s="1"/>
  <c r="A15" i="3" s="1"/>
  <c r="A16" i="3" s="1"/>
  <c r="A17" i="3" s="1"/>
  <c r="R7" i="3" l="1"/>
  <c r="P7" i="3"/>
  <c r="O7" i="3"/>
  <c r="N7" i="3"/>
  <c r="L7" i="3"/>
  <c r="C7" i="3" l="1"/>
  <c r="R40" i="3"/>
  <c r="A50" i="3" s="1"/>
  <c r="P40" i="3"/>
  <c r="A46" i="3" s="1"/>
  <c r="N40" i="3"/>
  <c r="A42" i="3" s="1"/>
  <c r="A45" i="3" l="1"/>
  <c r="A47" i="3"/>
  <c r="O45" i="3"/>
  <c r="O47" i="3"/>
  <c r="A43" i="3"/>
  <c r="A41" i="3"/>
  <c r="M41" i="3"/>
  <c r="M43" i="3"/>
  <c r="A49" i="3"/>
  <c r="A51" i="3"/>
  <c r="A40" i="3"/>
  <c r="F7" i="3"/>
  <c r="Q49" i="3"/>
  <c r="Q51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O46" i="3" l="1"/>
  <c r="M42" i="3"/>
  <c r="Q50" i="3"/>
  <c r="I38" i="3"/>
  <c r="D14" i="3"/>
  <c r="D13" i="3"/>
  <c r="D12" i="3"/>
  <c r="D11" i="3"/>
  <c r="N37" i="3" l="1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K13" i="3" l="1"/>
  <c r="N13" i="3" s="1"/>
  <c r="D4" i="3" l="1"/>
  <c r="N20" i="3" l="1"/>
  <c r="P20" i="3" s="1"/>
  <c r="N19" i="3"/>
  <c r="P19" i="3" s="1"/>
  <c r="N18" i="3"/>
  <c r="P18" i="3" s="1"/>
  <c r="N21" i="3"/>
  <c r="P21" i="3" s="1"/>
  <c r="N17" i="3"/>
  <c r="P17" i="3" s="1"/>
  <c r="J38" i="3"/>
  <c r="H38" i="3"/>
  <c r="G38" i="3"/>
  <c r="F38" i="3"/>
  <c r="E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K14" i="3"/>
  <c r="K12" i="3"/>
  <c r="K11" i="3"/>
  <c r="N11" i="3" s="1"/>
  <c r="N16" i="3" l="1"/>
  <c r="P16" i="3" s="1"/>
  <c r="N12" i="3"/>
  <c r="N22" i="3"/>
  <c r="P22" i="3" s="1"/>
  <c r="N14" i="3"/>
  <c r="P14" i="3" s="1"/>
  <c r="N15" i="3"/>
  <c r="P15" i="3" s="1"/>
  <c r="P13" i="3"/>
  <c r="K38" i="3"/>
  <c r="P12" i="3" l="1"/>
  <c r="P11" i="3"/>
</calcChain>
</file>

<file path=xl/sharedStrings.xml><?xml version="1.0" encoding="utf-8"?>
<sst xmlns="http://schemas.openxmlformats.org/spreadsheetml/2006/main" count="89" uniqueCount="79">
  <si>
    <t>TOTAL</t>
  </si>
  <si>
    <t>BS01A7M2</t>
  </si>
  <si>
    <t>LM01A2M3</t>
  </si>
  <si>
    <t>LR01A4M1</t>
  </si>
  <si>
    <t>LS03A1M3</t>
  </si>
  <si>
    <t>SM02A5M0</t>
  </si>
  <si>
    <t>Información SOFSE</t>
  </si>
  <si>
    <t>Información Proveedor</t>
  </si>
  <si>
    <t>Razón Social</t>
  </si>
  <si>
    <t>ID Tributaria</t>
  </si>
  <si>
    <t>Expediente</t>
  </si>
  <si>
    <t>Fecha</t>
  </si>
  <si>
    <t>Objeto</t>
  </si>
  <si>
    <t>Adjudicación</t>
  </si>
  <si>
    <t>Según Pliego de Especificaciones Técnicas.</t>
  </si>
  <si>
    <t>Moneda</t>
  </si>
  <si>
    <t>MATERIALES</t>
  </si>
  <si>
    <t>COTIZACIÓN</t>
  </si>
  <si>
    <t>PLAZOS</t>
  </si>
  <si>
    <t>SAP</t>
  </si>
  <si>
    <t>Descripción Corta</t>
  </si>
  <si>
    <r>
      <t xml:space="preserve">Garantía 
</t>
    </r>
    <r>
      <rPr>
        <b/>
        <sz val="9"/>
        <color rgb="FF002060"/>
        <rFont val="Calibri"/>
        <family val="2"/>
        <scheme val="minor"/>
      </rPr>
      <t>[años]</t>
    </r>
  </si>
  <si>
    <t>Alícuota IVA</t>
  </si>
  <si>
    <t>Precio 
Unitario
(P.)</t>
  </si>
  <si>
    <t>SubTOTAL</t>
  </si>
  <si>
    <t>SubTOTAL c/IVA</t>
  </si>
  <si>
    <t>TOTAL
Unidades
(C.)</t>
  </si>
  <si>
    <t>Unidad de Medida</t>
  </si>
  <si>
    <t>CANTIDAD (s/ Unidad de Medida)
Por Línea y Almacén</t>
  </si>
  <si>
    <t>Contratación       - Clase:</t>
  </si>
  <si>
    <t>- Tipo:</t>
  </si>
  <si>
    <r>
      <t xml:space="preserve">Entrega 1
</t>
    </r>
    <r>
      <rPr>
        <b/>
        <sz val="9"/>
        <color rgb="FF002060"/>
        <rFont val="Calibri"/>
        <family val="2"/>
        <scheme val="minor"/>
      </rPr>
      <t>[días corridos]</t>
    </r>
  </si>
  <si>
    <t>EL OFERENTE COMPLETARÁ las CELDAS en este COLOR.</t>
  </si>
  <si>
    <t>MONTOS EXPRESADOS EN LETRAS SEGÚN TIPO DE MONEDA: TOTAL NETO, TOTAL IVA y TOTAL BRUTO</t>
  </si>
  <si>
    <t>Item o Renglón</t>
  </si>
  <si>
    <t>AR-Ubic</t>
  </si>
  <si>
    <t>CTR-ALM</t>
  </si>
  <si>
    <t>BS - Tap</t>
  </si>
  <si>
    <t>LM - Ret</t>
  </si>
  <si>
    <t>LM03 A2M0</t>
  </si>
  <si>
    <t>SM - Cas</t>
  </si>
  <si>
    <t>SM02 A5M0</t>
  </si>
  <si>
    <t>LR - RdE</t>
  </si>
  <si>
    <t>LS - Lin</t>
  </si>
  <si>
    <t>RE - Cha</t>
  </si>
  <si>
    <t>RE - Sal</t>
  </si>
  <si>
    <t>RE - Cor</t>
  </si>
  <si>
    <t>RE - Neq</t>
  </si>
  <si>
    <t>RE - Pos</t>
  </si>
  <si>
    <t>RE - Par</t>
  </si>
  <si>
    <t>RE - Bas</t>
  </si>
  <si>
    <t>SM - Ret</t>
  </si>
  <si>
    <t>RE01 A3M0</t>
  </si>
  <si>
    <t>RE03 A3M0</t>
  </si>
  <si>
    <t>RE04 A3M0</t>
  </si>
  <si>
    <t>RE05 A3M0</t>
  </si>
  <si>
    <t>RE06 A3M0</t>
  </si>
  <si>
    <t>RE07 A3M0</t>
  </si>
  <si>
    <t>RE08 A3M0</t>
  </si>
  <si>
    <t>SM01 A5M3</t>
  </si>
  <si>
    <t>GI - Lin</t>
  </si>
  <si>
    <t>RE 2022.09.30</t>
  </si>
  <si>
    <t>LM01 A2M3</t>
  </si>
  <si>
    <t>LR01 A4M1</t>
  </si>
  <si>
    <t>LS03 A1M3</t>
  </si>
  <si>
    <t>LS03 A3M0</t>
  </si>
  <si>
    <t>BS01 A7M2</t>
  </si>
  <si>
    <t>LM / TdC - Vic</t>
  </si>
  <si>
    <t>RE - Lin</t>
  </si>
  <si>
    <t>CONTRATACIÓN DIRECTA POR COMPULSA ABREVIADA</t>
  </si>
  <si>
    <t> 2000005560</t>
  </si>
  <si>
    <t>TAPA CAJA MB 073002-X S20 S40 S60</t>
  </si>
  <si>
    <t>BISAGRA DE RETENCION 070968-4 S20 S40</t>
  </si>
  <si>
    <t>VARILLA CIERRE 070919-2 S20 S40 S60 MB</t>
  </si>
  <si>
    <t>MANIJA CIERRE 070909-4 S20 S40 S60 MB</t>
  </si>
  <si>
    <t>CONTRP-C 38BS 070755-34G CP-C PL-B0040</t>
  </si>
  <si>
    <t>BURLETE CAJA 070559-A S20 S40 S60 MB</t>
  </si>
  <si>
    <t>CONJUNTO PARA FIJACION DE CONTRAPESO C</t>
  </si>
  <si>
    <t>COMPRA CENTRALIZADA – REPUESTOS para SEÑALAMIENTO –
MECANISMO DE BARRERA -SOLPE 10013946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</si>
</sst>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F800]dddd\,\ mmmm\ dd\,\ yyyy"/>
    <numFmt numFmtId="165" formatCode="0.0%"/>
    <numFmt numFmtId="166" formatCode="##\-########\-#"/>
    <numFmt numFmtId="167" formatCode="&quot;On&quot;;&quot;On&quot;;&quot;Off&quot;"/>
    <numFmt numFmtId="168" formatCode="##&quot;/&quot;0000"/>
  </numFmts>
  <fonts count="37">
    <font>
      <sz val="11"/>
      <color theme="1"/>
      <name val="Helvetica Neue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 Neue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theme="8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theme="8"/>
      </patternFill>
    </fill>
    <fill>
      <patternFill patternType="solid">
        <fgColor theme="9"/>
        <bgColor theme="8"/>
      </patternFill>
    </fill>
    <fill>
      <patternFill patternType="solid">
        <fgColor theme="0" tint="-0.14999847407452621"/>
        <bgColor theme="8"/>
      </patternFill>
    </fill>
    <fill>
      <patternFill patternType="solid">
        <fgColor theme="7" tint="0.39997558519241921"/>
        <b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theme="8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</borders>
  <cellStyleXfs count="6">
    <xf numFmtId="0" fontId="0" fillId="0" borderId="0"/>
    <xf numFmtId="43" fontId="10" fillId="0" borderId="0" applyFont="0" applyFill="0" applyBorder="0" applyAlignment="0" applyProtection="0"/>
    <xf numFmtId="0" fontId="9" fillId="0" borderId="1"/>
    <xf numFmtId="0" fontId="9" fillId="0" borderId="1"/>
    <xf numFmtId="9" fontId="10" fillId="0" borderId="0" applyFont="0" applyFill="0" applyBorder="0" applyAlignment="0" applyProtection="0"/>
    <xf numFmtId="0" fontId="10" fillId="0" borderId="1"/>
  </cellStyleXfs>
  <cellXfs count="153">
    <xf numFmtId="0" fontId="0" fillId="0" borderId="0" xfId="0" applyFont="1" applyAlignment="1"/>
    <xf numFmtId="0" fontId="9" fillId="0" borderId="1" xfId="2"/>
    <xf numFmtId="0" fontId="13" fillId="2" borderId="2" xfId="2" applyFont="1" applyFill="1" applyBorder="1" applyAlignment="1">
      <alignment horizontal="center" vertical="center" wrapText="1"/>
    </xf>
    <xf numFmtId="0" fontId="9" fillId="0" borderId="1" xfId="2" applyAlignment="1">
      <alignment vertical="center"/>
    </xf>
    <xf numFmtId="0" fontId="14" fillId="0" borderId="6" xfId="2" applyFont="1" applyBorder="1" applyAlignment="1">
      <alignment vertical="center" wrapText="1"/>
    </xf>
    <xf numFmtId="0" fontId="14" fillId="0" borderId="6" xfId="2" applyFont="1" applyBorder="1" applyAlignment="1">
      <alignment vertical="center"/>
    </xf>
    <xf numFmtId="0" fontId="14" fillId="0" borderId="1" xfId="2" applyFont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15" xfId="2" applyFont="1" applyBorder="1" applyAlignment="1">
      <alignment vertical="center"/>
    </xf>
    <xf numFmtId="0" fontId="9" fillId="0" borderId="25" xfId="2" applyBorder="1" applyAlignment="1">
      <alignment horizontal="left"/>
    </xf>
    <xf numFmtId="3" fontId="9" fillId="0" borderId="26" xfId="2" applyNumberFormat="1" applyBorder="1"/>
    <xf numFmtId="3" fontId="9" fillId="0" borderId="3" xfId="2" applyNumberFormat="1" applyBorder="1"/>
    <xf numFmtId="4" fontId="9" fillId="0" borderId="28" xfId="2" applyNumberFormat="1" applyBorder="1"/>
    <xf numFmtId="3" fontId="9" fillId="0" borderId="28" xfId="2" applyNumberFormat="1" applyBorder="1" applyProtection="1">
      <protection locked="0"/>
    </xf>
    <xf numFmtId="3" fontId="9" fillId="0" borderId="29" xfId="2" applyNumberFormat="1" applyBorder="1" applyProtection="1">
      <protection locked="0"/>
    </xf>
    <xf numFmtId="3" fontId="9" fillId="0" borderId="26" xfId="2" applyNumberFormat="1" applyBorder="1" applyProtection="1">
      <protection locked="0"/>
    </xf>
    <xf numFmtId="3" fontId="9" fillId="0" borderId="30" xfId="2" applyNumberFormat="1" applyBorder="1" applyProtection="1">
      <protection locked="0"/>
    </xf>
    <xf numFmtId="3" fontId="9" fillId="0" borderId="31" xfId="2" applyNumberFormat="1" applyBorder="1" applyProtection="1">
      <protection locked="0"/>
    </xf>
    <xf numFmtId="3" fontId="9" fillId="0" borderId="32" xfId="2" applyNumberFormat="1" applyBorder="1" applyProtection="1">
      <protection locked="0"/>
    </xf>
    <xf numFmtId="0" fontId="9" fillId="0" borderId="33" xfId="2" applyBorder="1" applyAlignment="1">
      <alignment horizontal="left"/>
    </xf>
    <xf numFmtId="3" fontId="9" fillId="0" borderId="34" xfId="2" applyNumberFormat="1" applyBorder="1"/>
    <xf numFmtId="0" fontId="23" fillId="0" borderId="1" xfId="2" applyFont="1"/>
    <xf numFmtId="0" fontId="21" fillId="0" borderId="1" xfId="2" applyFont="1"/>
    <xf numFmtId="0" fontId="8" fillId="0" borderId="1" xfId="2" applyFont="1"/>
    <xf numFmtId="165" fontId="8" fillId="0" borderId="27" xfId="4" applyNumberFormat="1" applyFont="1" applyBorder="1" applyProtection="1">
      <protection locked="0"/>
    </xf>
    <xf numFmtId="4" fontId="8" fillId="0" borderId="28" xfId="2" applyNumberFormat="1" applyFont="1" applyBorder="1"/>
    <xf numFmtId="4" fontId="8" fillId="0" borderId="26" xfId="2" applyNumberFormat="1" applyFont="1" applyBorder="1"/>
    <xf numFmtId="0" fontId="24" fillId="0" borderId="25" xfId="2" applyFont="1" applyBorder="1" applyAlignment="1">
      <alignment horizontal="left"/>
    </xf>
    <xf numFmtId="0" fontId="24" fillId="0" borderId="33" xfId="2" applyFont="1" applyBorder="1" applyAlignment="1">
      <alignment horizontal="left"/>
    </xf>
    <xf numFmtId="0" fontId="9" fillId="0" borderId="1" xfId="2" applyAlignment="1">
      <alignment horizontal="center"/>
    </xf>
    <xf numFmtId="0" fontId="14" fillId="0" borderId="6" xfId="2" applyFont="1" applyBorder="1" applyAlignment="1">
      <alignment vertical="center" wrapText="1"/>
    </xf>
    <xf numFmtId="0" fontId="14" fillId="0" borderId="12" xfId="2" quotePrefix="1" applyFont="1" applyFill="1" applyBorder="1" applyAlignment="1" applyProtection="1">
      <alignment vertical="center"/>
    </xf>
    <xf numFmtId="3" fontId="9" fillId="0" borderId="1" xfId="2" applyNumberFormat="1" applyBorder="1"/>
    <xf numFmtId="164" fontId="7" fillId="0" borderId="16" xfId="2" applyNumberFormat="1" applyFont="1" applyBorder="1" applyAlignment="1" applyProtection="1">
      <alignment horizontal="center" vertical="center"/>
      <protection locked="0"/>
    </xf>
    <xf numFmtId="4" fontId="9" fillId="0" borderId="1" xfId="2" applyNumberFormat="1" applyBorder="1" applyAlignment="1">
      <alignment horizontal="center"/>
    </xf>
    <xf numFmtId="4" fontId="22" fillId="0" borderId="1" xfId="2" applyNumberFormat="1" applyFont="1" applyBorder="1"/>
    <xf numFmtId="3" fontId="9" fillId="0" borderId="37" xfId="2" applyNumberFormat="1" applyFill="1" applyBorder="1"/>
    <xf numFmtId="3" fontId="12" fillId="0" borderId="39" xfId="2" applyNumberFormat="1" applyFont="1" applyBorder="1"/>
    <xf numFmtId="4" fontId="12" fillId="0" borderId="37" xfId="2" applyNumberFormat="1" applyFont="1" applyBorder="1"/>
    <xf numFmtId="0" fontId="7" fillId="0" borderId="7" xfId="2" applyFont="1" applyBorder="1" applyAlignment="1" applyProtection="1">
      <alignment vertical="center"/>
      <protection locked="0"/>
    </xf>
    <xf numFmtId="164" fontId="7" fillId="0" borderId="40" xfId="2" applyNumberFormat="1" applyFont="1" applyBorder="1" applyAlignment="1" applyProtection="1">
      <alignment horizontal="center" vertical="center"/>
      <protection locked="0"/>
    </xf>
    <xf numFmtId="0" fontId="9" fillId="0" borderId="1" xfId="2" applyBorder="1"/>
    <xf numFmtId="164" fontId="7" fillId="0" borderId="7" xfId="2" applyNumberFormat="1" applyFont="1" applyBorder="1" applyAlignment="1" applyProtection="1">
      <alignment horizontal="center" vertical="center"/>
      <protection locked="0"/>
    </xf>
    <xf numFmtId="165" fontId="8" fillId="0" borderId="42" xfId="4" applyNumberFormat="1" applyFont="1" applyBorder="1" applyProtection="1">
      <protection locked="0"/>
    </xf>
    <xf numFmtId="4" fontId="8" fillId="0" borderId="41" xfId="2" applyNumberFormat="1" applyFont="1" applyBorder="1"/>
    <xf numFmtId="3" fontId="9" fillId="0" borderId="41" xfId="2" applyNumberFormat="1" applyBorder="1" applyProtection="1">
      <protection locked="0"/>
    </xf>
    <xf numFmtId="3" fontId="9" fillId="0" borderId="43" xfId="2" applyNumberFormat="1" applyBorder="1" applyProtection="1">
      <protection locked="0"/>
    </xf>
    <xf numFmtId="0" fontId="27" fillId="5" borderId="3" xfId="2" applyFont="1" applyFill="1" applyBorder="1" applyAlignment="1">
      <alignment vertical="center"/>
    </xf>
    <xf numFmtId="0" fontId="27" fillId="5" borderId="4" xfId="2" applyFont="1" applyFill="1" applyBorder="1" applyAlignment="1">
      <alignment vertical="center"/>
    </xf>
    <xf numFmtId="0" fontId="27" fillId="5" borderId="4" xfId="2" applyFont="1" applyFill="1" applyBorder="1" applyAlignment="1">
      <alignment horizontal="center" vertical="center"/>
    </xf>
    <xf numFmtId="0" fontId="27" fillId="5" borderId="5" xfId="2" applyFont="1" applyFill="1" applyBorder="1" applyAlignment="1">
      <alignment vertical="center"/>
    </xf>
    <xf numFmtId="0" fontId="12" fillId="0" borderId="1" xfId="2" applyFont="1" applyAlignment="1">
      <alignment horizontal="center" vertical="center"/>
    </xf>
    <xf numFmtId="0" fontId="28" fillId="0" borderId="1" xfId="2" applyFont="1"/>
    <xf numFmtId="167" fontId="9" fillId="0" borderId="1" xfId="2" applyNumberFormat="1"/>
    <xf numFmtId="3" fontId="21" fillId="0" borderId="44" xfId="2" applyNumberFormat="1" applyFont="1" applyBorder="1"/>
    <xf numFmtId="3" fontId="20" fillId="0" borderId="37" xfId="2" applyNumberFormat="1" applyFont="1" applyBorder="1"/>
    <xf numFmtId="3" fontId="12" fillId="0" borderId="38" xfId="2" applyNumberFormat="1" applyFont="1" applyBorder="1"/>
    <xf numFmtId="0" fontId="9" fillId="12" borderId="11" xfId="2" applyFill="1" applyBorder="1" applyAlignment="1" applyProtection="1">
      <alignment vertical="center"/>
    </xf>
    <xf numFmtId="0" fontId="6" fillId="0" borderId="25" xfId="2" applyFont="1" applyBorder="1" applyAlignment="1">
      <alignment horizontal="center"/>
    </xf>
    <xf numFmtId="43" fontId="7" fillId="0" borderId="16" xfId="1" applyFont="1" applyBorder="1" applyAlignment="1" applyProtection="1">
      <alignment horizontal="center" vertical="center"/>
      <protection locked="0"/>
    </xf>
    <xf numFmtId="167" fontId="29" fillId="0" borderId="1" xfId="2" applyNumberFormat="1" applyFont="1"/>
    <xf numFmtId="0" fontId="24" fillId="0" borderId="1" xfId="2" applyFont="1"/>
    <xf numFmtId="167" fontId="29" fillId="0" borderId="1" xfId="2" applyNumberFormat="1" applyFont="1" applyAlignment="1">
      <alignment horizontal="right"/>
    </xf>
    <xf numFmtId="0" fontId="28" fillId="0" borderId="1" xfId="2" applyFont="1" applyAlignment="1">
      <alignment horizontal="right"/>
    </xf>
    <xf numFmtId="167" fontId="29" fillId="0" borderId="1" xfId="2" applyNumberFormat="1" applyFont="1" applyAlignment="1">
      <alignment horizontal="center"/>
    </xf>
    <xf numFmtId="0" fontId="9" fillId="13" borderId="1" xfId="2" applyFill="1" applyBorder="1" applyAlignment="1" applyProtection="1">
      <alignment horizontal="left" vertical="center"/>
    </xf>
    <xf numFmtId="168" fontId="9" fillId="13" borderId="1" xfId="2" applyNumberFormat="1" applyFill="1" applyBorder="1" applyAlignment="1" applyProtection="1">
      <alignment horizontal="left" vertical="center"/>
    </xf>
    <xf numFmtId="0" fontId="9" fillId="13" borderId="1" xfId="2" applyFill="1" applyBorder="1" applyAlignment="1">
      <alignment horizontal="left" vertical="center" wrapText="1"/>
    </xf>
    <xf numFmtId="0" fontId="9" fillId="13" borderId="15" xfId="2" applyFill="1" applyBorder="1" applyAlignment="1">
      <alignment horizontal="left" vertical="center"/>
    </xf>
    <xf numFmtId="0" fontId="27" fillId="13" borderId="31" xfId="2" applyFont="1" applyFill="1" applyBorder="1" applyAlignment="1">
      <alignment vertical="center"/>
    </xf>
    <xf numFmtId="0" fontId="30" fillId="0" borderId="1" xfId="2" applyFont="1"/>
    <xf numFmtId="0" fontId="5" fillId="0" borderId="25" xfId="2" applyFont="1" applyBorder="1" applyAlignment="1">
      <alignment horizontal="left"/>
    </xf>
    <xf numFmtId="4" fontId="31" fillId="0" borderId="1" xfId="2" applyNumberFormat="1" applyFont="1"/>
    <xf numFmtId="4" fontId="22" fillId="0" borderId="1" xfId="2" applyNumberFormat="1" applyFont="1"/>
    <xf numFmtId="4" fontId="9" fillId="0" borderId="1" xfId="2" applyNumberFormat="1" applyAlignment="1">
      <alignment horizontal="center"/>
    </xf>
    <xf numFmtId="4" fontId="21" fillId="0" borderId="37" xfId="2" applyNumberFormat="1" applyFont="1" applyBorder="1"/>
    <xf numFmtId="4" fontId="12" fillId="0" borderId="37" xfId="2" applyNumberFormat="1" applyFont="1" applyBorder="1" applyAlignment="1">
      <alignment horizontal="center"/>
    </xf>
    <xf numFmtId="3" fontId="12" fillId="0" borderId="37" xfId="2" applyNumberFormat="1" applyFont="1" applyBorder="1"/>
    <xf numFmtId="0" fontId="12" fillId="0" borderId="1" xfId="2" applyFont="1"/>
    <xf numFmtId="0" fontId="26" fillId="0" borderId="1" xfId="2" applyFont="1"/>
    <xf numFmtId="0" fontId="4" fillId="0" borderId="1" xfId="2" applyFont="1"/>
    <xf numFmtId="164" fontId="4" fillId="0" borderId="16" xfId="2" applyNumberFormat="1" applyFont="1" applyBorder="1" applyAlignment="1" applyProtection="1">
      <alignment horizontal="center" vertical="center"/>
      <protection locked="0"/>
    </xf>
    <xf numFmtId="0" fontId="31" fillId="0" borderId="1" xfId="2" applyFont="1"/>
    <xf numFmtId="0" fontId="31" fillId="0" borderId="1" xfId="2" applyFont="1" applyAlignment="1">
      <alignment horizontal="left" indent="1"/>
    </xf>
    <xf numFmtId="0" fontId="32" fillId="0" borderId="1" xfId="2" applyFont="1"/>
    <xf numFmtId="0" fontId="9" fillId="0" borderId="24" xfId="2" applyBorder="1" applyAlignment="1"/>
    <xf numFmtId="3" fontId="9" fillId="0" borderId="37" xfId="2" applyNumberFormat="1" applyFill="1" applyBorder="1" applyAlignment="1"/>
    <xf numFmtId="0" fontId="0" fillId="0" borderId="1" xfId="5" applyFont="1"/>
    <xf numFmtId="0" fontId="13" fillId="14" borderId="2" xfId="2" applyFont="1" applyFill="1" applyBorder="1" applyAlignment="1">
      <alignment horizontal="center" vertical="center" wrapText="1"/>
    </xf>
    <xf numFmtId="4" fontId="21" fillId="0" borderId="37" xfId="2" applyNumberFormat="1" applyFont="1" applyBorder="1" applyAlignment="1">
      <alignment horizontal="center" vertical="center"/>
    </xf>
    <xf numFmtId="0" fontId="3" fillId="0" borderId="1" xfId="2" applyFont="1"/>
    <xf numFmtId="0" fontId="34" fillId="0" borderId="1" xfId="2" applyFont="1"/>
    <xf numFmtId="0" fontId="34" fillId="0" borderId="1" xfId="2" applyFont="1" applyAlignment="1">
      <alignment horizontal="center"/>
    </xf>
    <xf numFmtId="43" fontId="23" fillId="0" borderId="1" xfId="1" applyFont="1" applyFill="1" applyBorder="1" applyAlignment="1"/>
    <xf numFmtId="43" fontId="21" fillId="0" borderId="1" xfId="1" applyFont="1" applyFill="1" applyBorder="1" applyAlignment="1"/>
    <xf numFmtId="164" fontId="2" fillId="0" borderId="16" xfId="2" applyNumberFormat="1" applyFont="1" applyBorder="1" applyAlignment="1" applyProtection="1">
      <alignment horizontal="center" vertical="center"/>
      <protection locked="0"/>
    </xf>
    <xf numFmtId="0" fontId="35" fillId="0" borderId="1" xfId="2" applyFont="1" applyAlignment="1">
      <alignment horizontal="left"/>
    </xf>
    <xf numFmtId="0" fontId="36" fillId="0" borderId="1" xfId="2" applyFont="1" applyAlignment="1">
      <alignment horizontal="left"/>
    </xf>
    <xf numFmtId="0" fontId="16" fillId="7" borderId="19" xfId="3" applyFont="1" applyFill="1" applyBorder="1" applyAlignment="1">
      <alignment horizontal="center" vertical="center" wrapText="1"/>
    </xf>
    <xf numFmtId="0" fontId="16" fillId="7" borderId="21" xfId="3" applyFont="1" applyFill="1" applyBorder="1" applyAlignment="1">
      <alignment horizontal="center" vertical="center" wrapText="1"/>
    </xf>
    <xf numFmtId="43" fontId="21" fillId="0" borderId="1" xfId="1" applyFont="1" applyFill="1" applyBorder="1" applyAlignment="1">
      <alignment horizontal="center"/>
    </xf>
    <xf numFmtId="43" fontId="23" fillId="0" borderId="1" xfId="1" applyFont="1" applyFill="1" applyBorder="1" applyAlignment="1">
      <alignment horizontal="center"/>
    </xf>
    <xf numFmtId="0" fontId="16" fillId="5" borderId="20" xfId="3" applyFont="1" applyFill="1" applyBorder="1" applyAlignment="1">
      <alignment horizontal="center" vertical="center" wrapText="1"/>
    </xf>
    <xf numFmtId="0" fontId="16" fillId="5" borderId="35" xfId="3" applyFont="1" applyFill="1" applyBorder="1" applyAlignment="1">
      <alignment horizontal="center" vertical="center" wrapText="1"/>
    </xf>
    <xf numFmtId="0" fontId="16" fillId="6" borderId="36" xfId="3" applyFont="1" applyFill="1" applyBorder="1" applyAlignment="1">
      <alignment horizontal="center" vertical="center"/>
    </xf>
    <xf numFmtId="0" fontId="16" fillId="6" borderId="20" xfId="3" applyFont="1" applyFill="1" applyBorder="1" applyAlignment="1">
      <alignment horizontal="center" vertical="center"/>
    </xf>
    <xf numFmtId="0" fontId="16" fillId="6" borderId="21" xfId="3" applyFont="1" applyFill="1" applyBorder="1" applyAlignment="1">
      <alignment horizontal="center" vertical="center"/>
    </xf>
    <xf numFmtId="0" fontId="17" fillId="10" borderId="48" xfId="2" applyFont="1" applyFill="1" applyBorder="1" applyAlignment="1">
      <alignment horizontal="center" vertical="center" textRotation="90" wrapText="1"/>
    </xf>
    <xf numFmtId="0" fontId="17" fillId="10" borderId="51" xfId="2" applyFont="1" applyFill="1" applyBorder="1" applyAlignment="1">
      <alignment horizontal="center" vertical="center" textRotation="90" wrapText="1"/>
    </xf>
    <xf numFmtId="0" fontId="17" fillId="10" borderId="46" xfId="2" applyFont="1" applyFill="1" applyBorder="1" applyAlignment="1">
      <alignment horizontal="center" vertical="center" textRotation="90" wrapText="1"/>
    </xf>
    <xf numFmtId="0" fontId="17" fillId="10" borderId="52" xfId="2" applyFont="1" applyFill="1" applyBorder="1" applyAlignment="1">
      <alignment horizontal="center" vertical="center" textRotation="90" wrapText="1"/>
    </xf>
    <xf numFmtId="0" fontId="27" fillId="3" borderId="3" xfId="3" applyFont="1" applyFill="1" applyBorder="1" applyAlignment="1">
      <alignment horizontal="left" vertical="top"/>
    </xf>
    <xf numFmtId="0" fontId="27" fillId="3" borderId="4" xfId="3" applyFont="1" applyFill="1" applyBorder="1" applyAlignment="1">
      <alignment horizontal="left" vertical="top"/>
    </xf>
    <xf numFmtId="0" fontId="27" fillId="3" borderId="5" xfId="3" applyFont="1" applyFill="1" applyBorder="1" applyAlignment="1">
      <alignment horizontal="left" vertical="top"/>
    </xf>
    <xf numFmtId="0" fontId="27" fillId="3" borderId="3" xfId="3" applyFont="1" applyFill="1" applyBorder="1" applyAlignment="1">
      <alignment horizontal="center" vertical="top"/>
    </xf>
    <xf numFmtId="0" fontId="27" fillId="3" borderId="4" xfId="3" applyFont="1" applyFill="1" applyBorder="1" applyAlignment="1">
      <alignment horizontal="center" vertical="top"/>
    </xf>
    <xf numFmtId="0" fontId="27" fillId="3" borderId="5" xfId="3" applyFont="1" applyFill="1" applyBorder="1" applyAlignment="1">
      <alignment horizontal="center" vertical="top"/>
    </xf>
    <xf numFmtId="0" fontId="35" fillId="0" borderId="1" xfId="2" applyFont="1" applyAlignment="1" applyProtection="1">
      <alignment horizontal="left"/>
      <protection locked="0"/>
    </xf>
    <xf numFmtId="0" fontId="36" fillId="0" borderId="1" xfId="2" applyFont="1" applyAlignment="1" applyProtection="1">
      <alignment horizontal="left"/>
      <protection locked="0"/>
    </xf>
    <xf numFmtId="0" fontId="15" fillId="4" borderId="19" xfId="3" applyFont="1" applyFill="1" applyBorder="1" applyAlignment="1">
      <alignment horizontal="left" vertical="center" indent="1"/>
    </xf>
    <xf numFmtId="0" fontId="15" fillId="4" borderId="20" xfId="3" applyFont="1" applyFill="1" applyBorder="1" applyAlignment="1">
      <alignment horizontal="left" vertical="center" indent="1"/>
    </xf>
    <xf numFmtId="4" fontId="21" fillId="0" borderId="37" xfId="2" applyNumberFormat="1" applyFont="1" applyBorder="1" applyAlignment="1">
      <alignment horizontal="center" vertical="center"/>
    </xf>
    <xf numFmtId="0" fontId="7" fillId="12" borderId="16" xfId="2" applyFont="1" applyFill="1" applyBorder="1" applyAlignment="1">
      <alignment horizontal="left" vertical="center"/>
    </xf>
    <xf numFmtId="0" fontId="9" fillId="12" borderId="17" xfId="2" applyFill="1" applyBorder="1" applyAlignment="1">
      <alignment horizontal="left" vertical="center"/>
    </xf>
    <xf numFmtId="0" fontId="9" fillId="12" borderId="18" xfId="2" applyFill="1" applyBorder="1" applyAlignment="1">
      <alignment horizontal="left" vertical="center"/>
    </xf>
    <xf numFmtId="0" fontId="14" fillId="0" borderId="6" xfId="2" applyFont="1" applyBorder="1" applyAlignment="1">
      <alignment vertical="center" wrapText="1"/>
    </xf>
    <xf numFmtId="0" fontId="14" fillId="0" borderId="10" xfId="2" applyFont="1" applyBorder="1" applyAlignment="1">
      <alignment vertical="center" wrapText="1"/>
    </xf>
    <xf numFmtId="0" fontId="1" fillId="12" borderId="11" xfId="2" applyFont="1" applyFill="1" applyBorder="1" applyAlignment="1">
      <alignment horizontal="left" vertical="center" wrapText="1"/>
    </xf>
    <xf numFmtId="0" fontId="9" fillId="12" borderId="12" xfId="2" applyFill="1" applyBorder="1" applyAlignment="1">
      <alignment horizontal="left" vertical="center" wrapText="1"/>
    </xf>
    <xf numFmtId="0" fontId="9" fillId="12" borderId="13" xfId="2" applyFill="1" applyBorder="1" applyAlignment="1">
      <alignment horizontal="left" vertical="center" wrapText="1"/>
    </xf>
    <xf numFmtId="14" fontId="9" fillId="0" borderId="11" xfId="2" applyNumberFormat="1" applyBorder="1" applyAlignment="1" applyProtection="1">
      <alignment horizontal="left" vertical="center"/>
      <protection locked="0"/>
    </xf>
    <xf numFmtId="14" fontId="9" fillId="0" borderId="12" xfId="2" applyNumberFormat="1" applyBorder="1" applyAlignment="1" applyProtection="1">
      <alignment horizontal="left" vertical="center"/>
      <protection locked="0"/>
    </xf>
    <xf numFmtId="14" fontId="9" fillId="0" borderId="13" xfId="2" applyNumberFormat="1" applyBorder="1" applyAlignment="1" applyProtection="1">
      <alignment horizontal="left" vertical="center"/>
      <protection locked="0"/>
    </xf>
    <xf numFmtId="0" fontId="9" fillId="12" borderId="12" xfId="2" applyFill="1" applyBorder="1" applyAlignment="1" applyProtection="1">
      <alignment horizontal="left" vertical="center"/>
    </xf>
    <xf numFmtId="0" fontId="9" fillId="12" borderId="13" xfId="2" applyFill="1" applyBorder="1" applyAlignment="1" applyProtection="1">
      <alignment horizontal="left" vertical="center"/>
    </xf>
    <xf numFmtId="168" fontId="9" fillId="0" borderId="12" xfId="2" applyNumberFormat="1" applyFill="1" applyBorder="1" applyAlignment="1" applyProtection="1">
      <alignment horizontal="left" vertical="center"/>
    </xf>
    <xf numFmtId="168" fontId="9" fillId="0" borderId="13" xfId="2" applyNumberFormat="1" applyFill="1" applyBorder="1" applyAlignment="1" applyProtection="1">
      <alignment horizontal="left" vertical="center"/>
    </xf>
    <xf numFmtId="0" fontId="14" fillId="0" borderId="12" xfId="2" quotePrefix="1" applyFont="1" applyFill="1" applyBorder="1" applyAlignment="1" applyProtection="1">
      <alignment horizontal="right" vertical="center" indent="1"/>
    </xf>
    <xf numFmtId="0" fontId="7" fillId="0" borderId="7" xfId="2" applyFont="1" applyBorder="1" applyAlignment="1" applyProtection="1">
      <alignment horizontal="center" vertical="center"/>
      <protection locked="0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9" xfId="2" applyFont="1" applyBorder="1" applyAlignment="1" applyProtection="1">
      <alignment horizontal="center" vertical="center"/>
      <protection locked="0"/>
    </xf>
    <xf numFmtId="166" fontId="9" fillId="0" borderId="11" xfId="2" applyNumberFormat="1" applyBorder="1" applyAlignment="1" applyProtection="1">
      <alignment horizontal="left" vertical="center"/>
      <protection locked="0"/>
    </xf>
    <xf numFmtId="166" fontId="9" fillId="0" borderId="12" xfId="2" applyNumberFormat="1" applyBorder="1" applyAlignment="1" applyProtection="1">
      <alignment horizontal="left" vertical="center"/>
      <protection locked="0"/>
    </xf>
    <xf numFmtId="166" fontId="9" fillId="0" borderId="13" xfId="2" applyNumberFormat="1" applyBorder="1" applyAlignment="1" applyProtection="1">
      <alignment horizontal="left" vertical="center"/>
      <protection locked="0"/>
    </xf>
    <xf numFmtId="0" fontId="17" fillId="10" borderId="23" xfId="2" applyFont="1" applyFill="1" applyBorder="1" applyAlignment="1">
      <alignment horizontal="center" vertical="center" textRotation="90" wrapText="1"/>
    </xf>
    <xf numFmtId="0" fontId="18" fillId="11" borderId="49" xfId="2" applyFont="1" applyFill="1" applyBorder="1" applyAlignment="1">
      <alignment horizontal="center" vertical="center" textRotation="90" wrapText="1"/>
    </xf>
    <xf numFmtId="0" fontId="18" fillId="11" borderId="23" xfId="2" applyFont="1" applyFill="1" applyBorder="1" applyAlignment="1">
      <alignment horizontal="center" vertical="center" textRotation="90" wrapText="1"/>
    </xf>
    <xf numFmtId="0" fontId="33" fillId="8" borderId="22" xfId="2" applyFont="1" applyFill="1" applyBorder="1" applyAlignment="1">
      <alignment horizontal="center" vertical="center" wrapText="1"/>
    </xf>
    <xf numFmtId="0" fontId="13" fillId="8" borderId="1" xfId="2" applyFont="1" applyFill="1" applyAlignment="1">
      <alignment horizontal="left" vertical="center"/>
    </xf>
    <xf numFmtId="0" fontId="13" fillId="8" borderId="45" xfId="2" applyFont="1" applyFill="1" applyBorder="1" applyAlignment="1">
      <alignment horizontal="left" vertical="center"/>
    </xf>
    <xf numFmtId="0" fontId="25" fillId="9" borderId="46" xfId="2" applyFont="1" applyFill="1" applyBorder="1" applyAlignment="1">
      <alignment horizontal="center" vertical="center" textRotation="90" wrapText="1"/>
    </xf>
    <xf numFmtId="0" fontId="11" fillId="9" borderId="47" xfId="2" applyFont="1" applyFill="1" applyBorder="1" applyAlignment="1">
      <alignment horizontal="center" vertical="top" wrapText="1"/>
    </xf>
    <xf numFmtId="0" fontId="11" fillId="9" borderId="50" xfId="2" applyFont="1" applyFill="1" applyBorder="1" applyAlignment="1">
      <alignment horizontal="center" vertical="top" wrapText="1"/>
    </xf>
  </cellXfs>
  <cellStyles count="6">
    <cellStyle name="Millares" xfId="1" builtinId="3"/>
    <cellStyle name="Normal" xfId="0" builtinId="0"/>
    <cellStyle name="Normal 2" xfId="2"/>
    <cellStyle name="Normal 3" xfId="3"/>
    <cellStyle name="Normal 4" xfId="5"/>
    <cellStyle name="Porcentaje" xfId="4" builtinId="5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 Neue"/>
        <scheme val="none"/>
      </font>
    </dxf>
    <dxf>
      <fill>
        <patternFill>
          <bgColor theme="7" tint="0.59996337778862885"/>
        </patternFill>
      </fill>
    </dxf>
    <dxf>
      <font>
        <color theme="1"/>
      </font>
    </dxf>
    <dxf>
      <font>
        <color theme="1"/>
      </font>
      <border>
        <top/>
        <vertical/>
        <horizontal/>
      </border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auto="1"/>
      </font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  <border>
        <top/>
        <vertical/>
        <horizontal/>
      </border>
    </dxf>
    <dxf>
      <font>
        <color theme="1"/>
      </font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0" tint="-0.14996795556505021"/>
        </patternFill>
      </fill>
      <border>
        <left/>
        <right/>
        <top/>
        <bottom style="thin">
          <color auto="1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  <border>
        <left/>
        <right/>
        <top/>
        <bottom style="thin">
          <color auto="1"/>
        </bottom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ill>
        <patternFill>
          <bgColor theme="9" tint="0.59996337778862885"/>
        </patternFill>
      </fill>
      <border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font>
        <color theme="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 style="thin">
          <color theme="0" tint="-0.14993743705557422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BD_CTR_ALM" displayName="BD_CTR_ALM" ref="B1:D17" totalsRowShown="0">
  <autoFilter ref="B1:D17"/>
  <sortState ref="B2:D28">
    <sortCondition ref="B1:B28"/>
  </sortState>
  <tableColumns count="3">
    <tableColumn id="1" name="AR-Ubic"/>
    <tableColumn id="2" name="CTR-ALM"/>
    <tableColumn id="3" name="RE 2022.09.30" dataDxfId="0" dataCellStyle="Normal 4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A55"/>
  <sheetViews>
    <sheetView showGridLines="0" showZeros="0" tabSelected="1" topLeftCell="A2" zoomScale="95" zoomScaleNormal="95" zoomScaleSheetLayoutView="96" workbookViewId="0">
      <selection activeCell="G12" sqref="G12"/>
    </sheetView>
  </sheetViews>
  <sheetFormatPr baseColWidth="10" defaultColWidth="0" defaultRowHeight="15" zeroHeight="1" outlineLevelRow="1"/>
  <cols>
    <col min="1" max="1" width="3.875" style="1" customWidth="1"/>
    <col min="2" max="2" width="11.25" style="1" customWidth="1"/>
    <col min="3" max="3" width="43.5" style="1" customWidth="1"/>
    <col min="4" max="4" width="4.625" style="29" customWidth="1"/>
    <col min="5" max="10" width="5.625" style="1" customWidth="1"/>
    <col min="11" max="11" width="8.5" style="1" customWidth="1"/>
    <col min="12" max="12" width="4.375" style="29" customWidth="1"/>
    <col min="13" max="13" width="11.625" style="1" customWidth="1"/>
    <col min="14" max="14" width="12.625" style="1" customWidth="1"/>
    <col min="15" max="15" width="5.375" style="23" bestFit="1" customWidth="1"/>
    <col min="16" max="16" width="14.625" style="23" customWidth="1"/>
    <col min="17" max="18" width="5.875" style="1" customWidth="1"/>
    <col min="19" max="19" width="0.625" style="1" customWidth="1"/>
    <col min="20" max="20" width="4" style="1" hidden="1" customWidth="1"/>
    <col min="21" max="21" width="4.5" style="1" hidden="1" customWidth="1"/>
    <col min="22" max="22" width="4" style="1" hidden="1" customWidth="1"/>
    <col min="23" max="24" width="9.125" style="1" hidden="1" customWidth="1"/>
    <col min="25" max="27" width="0" style="1" hidden="1" customWidth="1"/>
    <col min="28" max="16384" width="7.75" style="1" hidden="1"/>
  </cols>
  <sheetData>
    <row r="1" spans="1:19" ht="30" hidden="1" customHeight="1">
      <c r="E1" s="2" t="s">
        <v>1</v>
      </c>
      <c r="F1" s="2" t="s">
        <v>2</v>
      </c>
      <c r="G1" s="2" t="s">
        <v>3</v>
      </c>
      <c r="H1" s="2" t="s">
        <v>4</v>
      </c>
      <c r="I1" s="2"/>
      <c r="J1" s="2" t="s">
        <v>5</v>
      </c>
    </row>
    <row r="2" spans="1:19" s="51" customFormat="1" ht="21">
      <c r="A2" s="47" t="s">
        <v>6</v>
      </c>
      <c r="B2" s="48"/>
      <c r="C2" s="48"/>
      <c r="D2" s="49"/>
      <c r="E2" s="48"/>
      <c r="F2" s="48"/>
      <c r="G2" s="48"/>
      <c r="H2" s="50"/>
      <c r="I2" s="69"/>
      <c r="J2" s="111" t="s">
        <v>7</v>
      </c>
      <c r="K2" s="112"/>
      <c r="L2" s="112"/>
      <c r="M2" s="112"/>
      <c r="N2" s="112"/>
      <c r="O2" s="112"/>
      <c r="P2" s="112"/>
      <c r="Q2" s="112"/>
      <c r="R2" s="113"/>
    </row>
    <row r="3" spans="1:19" s="3" customFormat="1" ht="21" customHeight="1">
      <c r="A3" s="125" t="s">
        <v>29</v>
      </c>
      <c r="B3" s="126"/>
      <c r="C3" s="57" t="s">
        <v>69</v>
      </c>
      <c r="D3" s="31" t="s">
        <v>30</v>
      </c>
      <c r="E3" s="133"/>
      <c r="F3" s="133"/>
      <c r="G3" s="133"/>
      <c r="H3" s="134"/>
      <c r="I3" s="65"/>
      <c r="J3" s="4" t="s">
        <v>8</v>
      </c>
      <c r="K3" s="138"/>
      <c r="L3" s="139"/>
      <c r="M3" s="139"/>
      <c r="N3" s="139"/>
      <c r="O3" s="139"/>
      <c r="P3" s="139"/>
      <c r="Q3" s="139"/>
      <c r="R3" s="140"/>
    </row>
    <row r="4" spans="1:19" s="3" customFormat="1" ht="21" customHeight="1">
      <c r="A4" s="5" t="s">
        <v>10</v>
      </c>
      <c r="B4" s="6"/>
      <c r="C4" s="39"/>
      <c r="D4" s="137">
        <f>IFERROR(FIND("CONTRAT",C3,1),"Licitación N°")</f>
        <v>1</v>
      </c>
      <c r="E4" s="137"/>
      <c r="F4" s="137"/>
      <c r="G4" s="135"/>
      <c r="H4" s="136"/>
      <c r="I4" s="66"/>
      <c r="J4" s="30" t="s">
        <v>9</v>
      </c>
      <c r="K4" s="141"/>
      <c r="L4" s="142"/>
      <c r="M4" s="142"/>
      <c r="N4" s="142"/>
      <c r="O4" s="142"/>
      <c r="P4" s="142"/>
      <c r="Q4" s="142"/>
      <c r="R4" s="143"/>
    </row>
    <row r="5" spans="1:19" s="3" customFormat="1" ht="31.5" customHeight="1">
      <c r="A5" s="5" t="s">
        <v>12</v>
      </c>
      <c r="B5" s="6"/>
      <c r="C5" s="127" t="s">
        <v>78</v>
      </c>
      <c r="D5" s="128"/>
      <c r="E5" s="128"/>
      <c r="F5" s="128"/>
      <c r="G5" s="128"/>
      <c r="H5" s="129"/>
      <c r="I5" s="67"/>
      <c r="J5" s="5" t="s">
        <v>11</v>
      </c>
      <c r="K5" s="130"/>
      <c r="L5" s="131"/>
      <c r="M5" s="131"/>
      <c r="N5" s="131"/>
      <c r="O5" s="131"/>
      <c r="P5" s="131"/>
      <c r="Q5" s="131"/>
      <c r="R5" s="132"/>
    </row>
    <row r="6" spans="1:19" s="3" customFormat="1" ht="21" customHeight="1">
      <c r="A6" s="7" t="s">
        <v>13</v>
      </c>
      <c r="B6" s="8"/>
      <c r="C6" s="122" t="s">
        <v>14</v>
      </c>
      <c r="D6" s="123"/>
      <c r="E6" s="123"/>
      <c r="F6" s="123"/>
      <c r="G6" s="123"/>
      <c r="H6" s="124"/>
      <c r="I6" s="68"/>
      <c r="J6" s="114" t="s">
        <v>32</v>
      </c>
      <c r="K6" s="115"/>
      <c r="L6" s="115"/>
      <c r="M6" s="115"/>
      <c r="N6" s="115"/>
      <c r="O6" s="115"/>
      <c r="P6" s="115"/>
      <c r="Q6" s="115"/>
      <c r="R6" s="115"/>
      <c r="S6" s="116"/>
    </row>
    <row r="7" spans="1:19">
      <c r="C7" s="63" t="str">
        <f>IF(CONCATENATE(L7,N7,P7,Q7)&lt;&gt;"","CONTROL - FALTA  AL MENOS:","")</f>
        <v>CONTROL - FALTA  AL MENOS:</v>
      </c>
      <c r="E7" s="53"/>
      <c r="F7" s="64" t="str">
        <f>IF(OR(COUNTA(C41:L43,C45:L47,C49:L51)=0,AND(COUNTA(C41:L43,C45:L47,C49:L51)&gt;0,SUM(COUNTIF($N$40:$S$40,"ARS"),COUNTIF($N$40:$S$40,"USD"),COUNTIF($N$40:$S$40,"EUR"))*3&lt;&gt;COUNTA(C41:L43,C45:L47,C49:L51))),"un TOTAL sin TEXTO","")</f>
        <v>un TOTAL sin TEXTO</v>
      </c>
      <c r="H7" s="52"/>
      <c r="I7" s="52"/>
      <c r="L7" s="64" t="str">
        <f>IF(OR(COUNTA($L$11:$L$37)=0,AND(COUNTA($L$11:$L$37)&gt;0,COUNT($A$11:$A$37)&lt;&gt;COUNTA($L11:$L$37))),"una Moneda","")</f>
        <v>una Moneda</v>
      </c>
      <c r="M7" s="61"/>
      <c r="N7" s="60" t="str">
        <f>IF(OR(COUNTA($M$11:$M$37)=0,AND(COUNTA($M$11:$M$37)&gt;0,COUNT($A$11:$A$37)&lt;&gt;COUNT($M11:$M$37))),"un Precio","")</f>
        <v>un Precio</v>
      </c>
      <c r="O7" s="60" t="str">
        <f>IF(OR(COUNTA($O$11:$O$37)=0,AND(COUNTA($O$11:$O$37)&gt;0,COUNT($A$11:$A$37)&lt;&gt;COUNT($O11:$O$37))),"un IVA","")</f>
        <v>un IVA</v>
      </c>
      <c r="P7" s="62" t="str">
        <f>IF(OR(COUNTA($Q$11:$Q$37)=0,AND(COUNTA($Q$11:$Q$37)&gt;0,COUNT($A$11:$A$37)&lt;&gt;COUNT($Q11:$Q$37))),"una Entrega","")</f>
        <v>una Entrega</v>
      </c>
      <c r="Q7" s="60"/>
      <c r="R7" s="62" t="str">
        <f>IF(OR(COUNTA($R$11:$R$37)=0,AND(COUNTA($R$11:$R$37)&gt;0,COUNT($A$11:$A$37)&lt;&gt;COUNT($R11:$R$37))),"una Garantía","")</f>
        <v>una Garantía</v>
      </c>
    </row>
    <row r="8" spans="1:19" ht="54.75" customHeight="1">
      <c r="A8" s="119" t="s">
        <v>16</v>
      </c>
      <c r="B8" s="120"/>
      <c r="C8" s="120"/>
      <c r="D8" s="102" t="s">
        <v>28</v>
      </c>
      <c r="E8" s="102"/>
      <c r="F8" s="102"/>
      <c r="G8" s="102"/>
      <c r="H8" s="102"/>
      <c r="I8" s="102"/>
      <c r="J8" s="102"/>
      <c r="K8" s="103"/>
      <c r="L8" s="104" t="s">
        <v>17</v>
      </c>
      <c r="M8" s="105"/>
      <c r="N8" s="105"/>
      <c r="O8" s="105"/>
      <c r="P8" s="106"/>
      <c r="Q8" s="98" t="s">
        <v>18</v>
      </c>
      <c r="R8" s="99"/>
    </row>
    <row r="9" spans="1:19" ht="30">
      <c r="A9" s="147" t="s">
        <v>34</v>
      </c>
      <c r="B9" s="148" t="s">
        <v>19</v>
      </c>
      <c r="C9" s="149" t="s">
        <v>20</v>
      </c>
      <c r="D9" s="150" t="s">
        <v>27</v>
      </c>
      <c r="E9" s="2" t="s">
        <v>42</v>
      </c>
      <c r="F9" s="2"/>
      <c r="G9" s="2"/>
      <c r="H9" s="2"/>
      <c r="I9" s="2"/>
      <c r="J9" s="2"/>
      <c r="K9" s="151" t="s">
        <v>26</v>
      </c>
      <c r="L9" s="107" t="s">
        <v>15</v>
      </c>
      <c r="M9" s="109" t="s">
        <v>23</v>
      </c>
      <c r="N9" s="109" t="s">
        <v>24</v>
      </c>
      <c r="O9" s="109" t="s">
        <v>22</v>
      </c>
      <c r="P9" s="144" t="s">
        <v>25</v>
      </c>
      <c r="Q9" s="145" t="s">
        <v>31</v>
      </c>
      <c r="R9" s="146" t="s">
        <v>21</v>
      </c>
    </row>
    <row r="10" spans="1:19" ht="30">
      <c r="A10" s="147"/>
      <c r="B10" s="148"/>
      <c r="C10" s="149"/>
      <c r="D10" s="150"/>
      <c r="E10" s="88" t="str">
        <f>_xlfn.IFNA(VLOOKUP(E9,BD_CTR_ALM[#All],2,FALSE),"")</f>
        <v>LR01 A4M1</v>
      </c>
      <c r="F10" s="88" t="str">
        <f>_xlfn.IFNA(VLOOKUP(F9,BD_CTR_ALM[#All],2,FALSE),"")</f>
        <v/>
      </c>
      <c r="G10" s="88" t="str">
        <f>_xlfn.IFNA(VLOOKUP(G9,BD_CTR_ALM[#All],2,FALSE),"")</f>
        <v/>
      </c>
      <c r="H10" s="88" t="str">
        <f>_xlfn.IFNA(VLOOKUP(H9,BD_CTR_ALM[#All],2,FALSE),"")</f>
        <v/>
      </c>
      <c r="I10" s="88" t="str">
        <f>_xlfn.IFNA(VLOOKUP(I9,BD_CTR_ALM[#All],2,FALSE),"")</f>
        <v/>
      </c>
      <c r="J10" s="88" t="str">
        <f>_xlfn.IFNA(VLOOKUP(J9,BD_CTR_ALM[#All],2,FALSE),"")</f>
        <v/>
      </c>
      <c r="K10" s="152"/>
      <c r="L10" s="108"/>
      <c r="M10" s="110"/>
      <c r="N10" s="109"/>
      <c r="O10" s="109"/>
      <c r="P10" s="144"/>
      <c r="Q10" s="145"/>
      <c r="R10" s="146"/>
    </row>
    <row r="11" spans="1:19">
      <c r="A11" s="85">
        <v>1</v>
      </c>
      <c r="B11" s="27">
        <v>2000003712</v>
      </c>
      <c r="C11" s="71" t="s">
        <v>71</v>
      </c>
      <c r="D11" s="58" t="str">
        <f t="shared" ref="D11:D37" si="0">IF(C11&lt;&gt;"","c/u","")</f>
        <v>c/u</v>
      </c>
      <c r="E11" s="10">
        <v>8</v>
      </c>
      <c r="F11" s="10"/>
      <c r="G11" s="10"/>
      <c r="H11" s="10"/>
      <c r="I11" s="10"/>
      <c r="J11" s="10"/>
      <c r="K11" s="11">
        <f>SUM(E11:J11)</f>
        <v>8</v>
      </c>
      <c r="L11" s="81"/>
      <c r="M11" s="59"/>
      <c r="N11" s="12">
        <f t="shared" ref="N11:N37" si="1">M11*K11</f>
        <v>0</v>
      </c>
      <c r="O11" s="24"/>
      <c r="P11" s="25">
        <f>(1+O11)*N11</f>
        <v>0</v>
      </c>
      <c r="Q11" s="13"/>
      <c r="R11" s="14"/>
    </row>
    <row r="12" spans="1:19">
      <c r="A12" s="85">
        <f>IF(B12&lt;&gt;"",A11+1,"")</f>
        <v>2</v>
      </c>
      <c r="B12" s="27">
        <v>2000002388</v>
      </c>
      <c r="C12" s="71" t="s">
        <v>72</v>
      </c>
      <c r="D12" s="58" t="str">
        <f t="shared" si="0"/>
        <v>c/u</v>
      </c>
      <c r="E12" s="10">
        <v>8</v>
      </c>
      <c r="F12" s="10"/>
      <c r="G12" s="10"/>
      <c r="H12" s="10"/>
      <c r="I12" s="10"/>
      <c r="J12" s="10"/>
      <c r="K12" s="11">
        <f t="shared" ref="K12:K37" si="2">SUM(E12:J12)</f>
        <v>8</v>
      </c>
      <c r="L12" s="95"/>
      <c r="M12" s="59"/>
      <c r="N12" s="12">
        <f t="shared" si="1"/>
        <v>0</v>
      </c>
      <c r="O12" s="24"/>
      <c r="P12" s="26">
        <f t="shared" ref="P12:P37" si="3">(1+O12)*N12</f>
        <v>0</v>
      </c>
      <c r="Q12" s="15"/>
      <c r="R12" s="16"/>
    </row>
    <row r="13" spans="1:19">
      <c r="A13" s="85">
        <f>IF(B13&lt;&gt;"",A12+1,"")</f>
        <v>3</v>
      </c>
      <c r="B13" s="27">
        <v>2000002387</v>
      </c>
      <c r="C13" s="9" t="s">
        <v>73</v>
      </c>
      <c r="D13" s="58" t="str">
        <f t="shared" si="0"/>
        <v>c/u</v>
      </c>
      <c r="E13" s="10">
        <v>8</v>
      </c>
      <c r="F13" s="10"/>
      <c r="G13" s="10"/>
      <c r="H13" s="10"/>
      <c r="I13" s="10"/>
      <c r="J13" s="10"/>
      <c r="K13" s="11">
        <f t="shared" si="2"/>
        <v>8</v>
      </c>
      <c r="L13" s="33"/>
      <c r="M13" s="59"/>
      <c r="N13" s="12">
        <f t="shared" si="1"/>
        <v>0</v>
      </c>
      <c r="O13" s="24"/>
      <c r="P13" s="26">
        <f t="shared" si="3"/>
        <v>0</v>
      </c>
      <c r="Q13" s="15"/>
      <c r="R13" s="16"/>
    </row>
    <row r="14" spans="1:19">
      <c r="A14" s="85">
        <f t="shared" ref="A14:A37" si="4">IF(B14&lt;&gt;"",A13+1,"")</f>
        <v>4</v>
      </c>
      <c r="B14" s="27">
        <v>2000002386</v>
      </c>
      <c r="C14" s="9" t="s">
        <v>74</v>
      </c>
      <c r="D14" s="58" t="str">
        <f t="shared" si="0"/>
        <v>c/u</v>
      </c>
      <c r="E14" s="10">
        <v>8</v>
      </c>
      <c r="F14" s="10"/>
      <c r="G14" s="10"/>
      <c r="H14" s="10"/>
      <c r="I14" s="10"/>
      <c r="J14" s="10"/>
      <c r="K14" s="11">
        <f t="shared" si="2"/>
        <v>8</v>
      </c>
      <c r="L14" s="33"/>
      <c r="M14" s="59"/>
      <c r="N14" s="12">
        <f t="shared" si="1"/>
        <v>0</v>
      </c>
      <c r="O14" s="24"/>
      <c r="P14" s="26">
        <f t="shared" si="3"/>
        <v>0</v>
      </c>
      <c r="Q14" s="15"/>
      <c r="R14" s="16"/>
    </row>
    <row r="15" spans="1:19">
      <c r="A15" s="85">
        <f t="shared" si="4"/>
        <v>5</v>
      </c>
      <c r="B15" s="27">
        <v>2000004145</v>
      </c>
      <c r="C15" s="9" t="s">
        <v>75</v>
      </c>
      <c r="D15" s="58" t="str">
        <f t="shared" si="0"/>
        <v>c/u</v>
      </c>
      <c r="E15" s="10">
        <v>8</v>
      </c>
      <c r="F15" s="10"/>
      <c r="G15" s="10"/>
      <c r="H15" s="10"/>
      <c r="I15" s="10"/>
      <c r="J15" s="10"/>
      <c r="K15" s="11">
        <f t="shared" si="2"/>
        <v>8</v>
      </c>
      <c r="L15" s="33"/>
      <c r="M15" s="59"/>
      <c r="N15" s="12">
        <f t="shared" si="1"/>
        <v>0</v>
      </c>
      <c r="O15" s="24"/>
      <c r="P15" s="26">
        <f t="shared" si="3"/>
        <v>0</v>
      </c>
      <c r="Q15" s="15"/>
      <c r="R15" s="16"/>
    </row>
    <row r="16" spans="1:19">
      <c r="A16" s="85">
        <f t="shared" si="4"/>
        <v>6</v>
      </c>
      <c r="B16" s="27" t="s">
        <v>70</v>
      </c>
      <c r="C16" s="9" t="s">
        <v>76</v>
      </c>
      <c r="D16" s="58" t="str">
        <f t="shared" si="0"/>
        <v>c/u</v>
      </c>
      <c r="E16" s="10">
        <v>8</v>
      </c>
      <c r="F16" s="10"/>
      <c r="G16" s="10"/>
      <c r="H16" s="10"/>
      <c r="I16" s="10"/>
      <c r="J16" s="10"/>
      <c r="K16" s="11">
        <f t="shared" si="2"/>
        <v>8</v>
      </c>
      <c r="L16" s="33"/>
      <c r="M16" s="59"/>
      <c r="N16" s="12">
        <f t="shared" si="1"/>
        <v>0</v>
      </c>
      <c r="O16" s="24"/>
      <c r="P16" s="26">
        <f t="shared" si="3"/>
        <v>0</v>
      </c>
      <c r="Q16" s="15"/>
      <c r="R16" s="16"/>
    </row>
    <row r="17" spans="1:18">
      <c r="A17" s="85">
        <f t="shared" si="4"/>
        <v>7</v>
      </c>
      <c r="B17" s="27">
        <v>2000004159</v>
      </c>
      <c r="C17" s="9" t="s">
        <v>77</v>
      </c>
      <c r="D17" s="58" t="str">
        <f t="shared" si="0"/>
        <v>c/u</v>
      </c>
      <c r="E17" s="10">
        <v>8</v>
      </c>
      <c r="F17" s="10"/>
      <c r="G17" s="10"/>
      <c r="H17" s="10"/>
      <c r="I17" s="10"/>
      <c r="J17" s="10"/>
      <c r="K17" s="11">
        <f t="shared" si="2"/>
        <v>8</v>
      </c>
      <c r="L17" s="42"/>
      <c r="M17" s="59"/>
      <c r="N17" s="12">
        <f t="shared" si="1"/>
        <v>0</v>
      </c>
      <c r="O17" s="43"/>
      <c r="P17" s="44">
        <f t="shared" si="3"/>
        <v>0</v>
      </c>
      <c r="Q17" s="45"/>
      <c r="R17" s="46"/>
    </row>
    <row r="18" spans="1:18" hidden="1" outlineLevel="1">
      <c r="A18" s="85" t="str">
        <f t="shared" si="4"/>
        <v/>
      </c>
      <c r="B18" s="27"/>
      <c r="C18" s="9"/>
      <c r="D18" s="58" t="str">
        <f t="shared" si="0"/>
        <v/>
      </c>
      <c r="E18" s="10"/>
      <c r="F18" s="10"/>
      <c r="G18" s="10"/>
      <c r="H18" s="10"/>
      <c r="I18" s="10"/>
      <c r="J18" s="10"/>
      <c r="K18" s="11">
        <f t="shared" si="2"/>
        <v>0</v>
      </c>
      <c r="L18" s="40"/>
      <c r="M18" s="59"/>
      <c r="N18" s="12">
        <f t="shared" si="1"/>
        <v>0</v>
      </c>
      <c r="O18" s="24"/>
      <c r="P18" s="25">
        <f t="shared" si="3"/>
        <v>0</v>
      </c>
      <c r="Q18" s="13"/>
      <c r="R18" s="14"/>
    </row>
    <row r="19" spans="1:18" hidden="1" outlineLevel="1">
      <c r="A19" s="85" t="str">
        <f t="shared" si="4"/>
        <v/>
      </c>
      <c r="B19" s="27"/>
      <c r="C19" s="9"/>
      <c r="D19" s="58" t="str">
        <f t="shared" si="0"/>
        <v/>
      </c>
      <c r="E19" s="10"/>
      <c r="F19" s="10"/>
      <c r="G19" s="10"/>
      <c r="H19" s="10"/>
      <c r="I19" s="10"/>
      <c r="J19" s="10"/>
      <c r="K19" s="11">
        <f t="shared" si="2"/>
        <v>0</v>
      </c>
      <c r="L19" s="33"/>
      <c r="M19" s="59"/>
      <c r="N19" s="12">
        <f t="shared" si="1"/>
        <v>0</v>
      </c>
      <c r="O19" s="24"/>
      <c r="P19" s="26">
        <f t="shared" si="3"/>
        <v>0</v>
      </c>
      <c r="Q19" s="15"/>
      <c r="R19" s="16"/>
    </row>
    <row r="20" spans="1:18" hidden="1" outlineLevel="1">
      <c r="A20" s="85" t="str">
        <f t="shared" si="4"/>
        <v/>
      </c>
      <c r="B20" s="27"/>
      <c r="C20" s="9"/>
      <c r="D20" s="58" t="str">
        <f t="shared" si="0"/>
        <v/>
      </c>
      <c r="E20" s="10"/>
      <c r="F20" s="10"/>
      <c r="G20" s="10"/>
      <c r="H20" s="10"/>
      <c r="I20" s="10"/>
      <c r="J20" s="10"/>
      <c r="K20" s="11">
        <f t="shared" si="2"/>
        <v>0</v>
      </c>
      <c r="L20" s="33"/>
      <c r="M20" s="59"/>
      <c r="N20" s="12">
        <f t="shared" si="1"/>
        <v>0</v>
      </c>
      <c r="O20" s="24"/>
      <c r="P20" s="26">
        <f t="shared" si="3"/>
        <v>0</v>
      </c>
      <c r="Q20" s="15"/>
      <c r="R20" s="16"/>
    </row>
    <row r="21" spans="1:18" hidden="1" outlineLevel="1">
      <c r="A21" s="85" t="str">
        <f t="shared" si="4"/>
        <v/>
      </c>
      <c r="B21" s="27"/>
      <c r="C21" s="9"/>
      <c r="D21" s="58" t="str">
        <f t="shared" si="0"/>
        <v/>
      </c>
      <c r="E21" s="10"/>
      <c r="F21" s="10"/>
      <c r="G21" s="10"/>
      <c r="H21" s="10"/>
      <c r="I21" s="10"/>
      <c r="J21" s="10"/>
      <c r="K21" s="11">
        <f t="shared" si="2"/>
        <v>0</v>
      </c>
      <c r="L21" s="33"/>
      <c r="M21" s="59"/>
      <c r="N21" s="12">
        <f t="shared" si="1"/>
        <v>0</v>
      </c>
      <c r="O21" s="24"/>
      <c r="P21" s="26">
        <f t="shared" si="3"/>
        <v>0</v>
      </c>
      <c r="Q21" s="15"/>
      <c r="R21" s="16"/>
    </row>
    <row r="22" spans="1:18" hidden="1" outlineLevel="1">
      <c r="A22" s="85" t="str">
        <f t="shared" si="4"/>
        <v/>
      </c>
      <c r="B22" s="27"/>
      <c r="C22" s="9"/>
      <c r="D22" s="58" t="str">
        <f t="shared" si="0"/>
        <v/>
      </c>
      <c r="E22" s="10"/>
      <c r="F22" s="10"/>
      <c r="G22" s="10"/>
      <c r="H22" s="10"/>
      <c r="I22" s="10"/>
      <c r="J22" s="10"/>
      <c r="K22" s="11">
        <f t="shared" si="2"/>
        <v>0</v>
      </c>
      <c r="L22" s="33"/>
      <c r="M22" s="59"/>
      <c r="N22" s="12">
        <f t="shared" si="1"/>
        <v>0</v>
      </c>
      <c r="O22" s="24"/>
      <c r="P22" s="26">
        <f t="shared" si="3"/>
        <v>0</v>
      </c>
      <c r="Q22" s="15"/>
      <c r="R22" s="16"/>
    </row>
    <row r="23" spans="1:18" ht="15" hidden="1" customHeight="1" outlineLevel="1">
      <c r="A23" s="85" t="str">
        <f t="shared" si="4"/>
        <v/>
      </c>
      <c r="B23" s="27"/>
      <c r="C23" s="9"/>
      <c r="D23" s="58" t="str">
        <f t="shared" si="0"/>
        <v/>
      </c>
      <c r="E23" s="10"/>
      <c r="F23" s="10"/>
      <c r="G23" s="10"/>
      <c r="H23" s="10"/>
      <c r="I23" s="10"/>
      <c r="J23" s="10"/>
      <c r="K23" s="11">
        <f t="shared" si="2"/>
        <v>0</v>
      </c>
      <c r="L23" s="33"/>
      <c r="M23" s="59"/>
      <c r="N23" s="12">
        <f t="shared" si="1"/>
        <v>0</v>
      </c>
      <c r="O23" s="24"/>
      <c r="P23" s="26">
        <f t="shared" si="3"/>
        <v>0</v>
      </c>
      <c r="Q23" s="15"/>
      <c r="R23" s="16"/>
    </row>
    <row r="24" spans="1:18" ht="15" hidden="1" customHeight="1" outlineLevel="1">
      <c r="A24" s="85" t="str">
        <f t="shared" si="4"/>
        <v/>
      </c>
      <c r="B24" s="27"/>
      <c r="C24" s="9"/>
      <c r="D24" s="58" t="str">
        <f t="shared" si="0"/>
        <v/>
      </c>
      <c r="E24" s="10"/>
      <c r="F24" s="10"/>
      <c r="G24" s="10"/>
      <c r="H24" s="10"/>
      <c r="I24" s="10"/>
      <c r="J24" s="10"/>
      <c r="K24" s="11">
        <f t="shared" si="2"/>
        <v>0</v>
      </c>
      <c r="L24" s="33"/>
      <c r="M24" s="59"/>
      <c r="N24" s="12">
        <f t="shared" si="1"/>
        <v>0</v>
      </c>
      <c r="O24" s="24"/>
      <c r="P24" s="26">
        <f t="shared" si="3"/>
        <v>0</v>
      </c>
      <c r="Q24" s="15"/>
      <c r="R24" s="16"/>
    </row>
    <row r="25" spans="1:18" ht="15" hidden="1" customHeight="1" outlineLevel="1">
      <c r="A25" s="85" t="str">
        <f t="shared" si="4"/>
        <v/>
      </c>
      <c r="B25" s="27"/>
      <c r="C25" s="9"/>
      <c r="D25" s="58" t="str">
        <f t="shared" si="0"/>
        <v/>
      </c>
      <c r="E25" s="10"/>
      <c r="F25" s="10"/>
      <c r="G25" s="10"/>
      <c r="H25" s="10"/>
      <c r="I25" s="10"/>
      <c r="J25" s="10"/>
      <c r="K25" s="11">
        <f t="shared" si="2"/>
        <v>0</v>
      </c>
      <c r="L25" s="33"/>
      <c r="M25" s="59"/>
      <c r="N25" s="12">
        <f t="shared" si="1"/>
        <v>0</v>
      </c>
      <c r="O25" s="24"/>
      <c r="P25" s="26">
        <f t="shared" si="3"/>
        <v>0</v>
      </c>
      <c r="Q25" s="15"/>
      <c r="R25" s="16"/>
    </row>
    <row r="26" spans="1:18" ht="15" hidden="1" customHeight="1" outlineLevel="1">
      <c r="A26" s="85" t="str">
        <f t="shared" si="4"/>
        <v/>
      </c>
      <c r="B26" s="27"/>
      <c r="C26" s="9"/>
      <c r="D26" s="58" t="str">
        <f t="shared" si="0"/>
        <v/>
      </c>
      <c r="E26" s="10"/>
      <c r="F26" s="10"/>
      <c r="G26" s="10"/>
      <c r="H26" s="10"/>
      <c r="I26" s="10"/>
      <c r="J26" s="10"/>
      <c r="K26" s="11">
        <f t="shared" si="2"/>
        <v>0</v>
      </c>
      <c r="L26" s="33"/>
      <c r="M26" s="59"/>
      <c r="N26" s="12">
        <f t="shared" si="1"/>
        <v>0</v>
      </c>
      <c r="O26" s="24"/>
      <c r="P26" s="26">
        <f t="shared" si="3"/>
        <v>0</v>
      </c>
      <c r="Q26" s="15"/>
      <c r="R26" s="16"/>
    </row>
    <row r="27" spans="1:18" ht="15" hidden="1" customHeight="1" outlineLevel="1">
      <c r="A27" s="85" t="str">
        <f t="shared" si="4"/>
        <v/>
      </c>
      <c r="B27" s="27"/>
      <c r="C27" s="9"/>
      <c r="D27" s="58" t="str">
        <f t="shared" si="0"/>
        <v/>
      </c>
      <c r="E27" s="10"/>
      <c r="F27" s="10"/>
      <c r="G27" s="10"/>
      <c r="H27" s="10"/>
      <c r="I27" s="10"/>
      <c r="J27" s="10"/>
      <c r="K27" s="11">
        <f t="shared" si="2"/>
        <v>0</v>
      </c>
      <c r="L27" s="33"/>
      <c r="M27" s="59"/>
      <c r="N27" s="12">
        <f t="shared" si="1"/>
        <v>0</v>
      </c>
      <c r="O27" s="24"/>
      <c r="P27" s="26">
        <f t="shared" si="3"/>
        <v>0</v>
      </c>
      <c r="Q27" s="15"/>
      <c r="R27" s="16"/>
    </row>
    <row r="28" spans="1:18" ht="15" hidden="1" customHeight="1" outlineLevel="1">
      <c r="A28" s="85" t="str">
        <f t="shared" si="4"/>
        <v/>
      </c>
      <c r="B28" s="27"/>
      <c r="C28" s="9"/>
      <c r="D28" s="58" t="str">
        <f t="shared" si="0"/>
        <v/>
      </c>
      <c r="E28" s="10"/>
      <c r="F28" s="10"/>
      <c r="G28" s="10"/>
      <c r="H28" s="10"/>
      <c r="I28" s="10"/>
      <c r="J28" s="10"/>
      <c r="K28" s="11">
        <f t="shared" si="2"/>
        <v>0</v>
      </c>
      <c r="L28" s="33"/>
      <c r="M28" s="59"/>
      <c r="N28" s="12">
        <f t="shared" si="1"/>
        <v>0</v>
      </c>
      <c r="O28" s="24"/>
      <c r="P28" s="26">
        <f t="shared" si="3"/>
        <v>0</v>
      </c>
      <c r="Q28" s="15"/>
      <c r="R28" s="16"/>
    </row>
    <row r="29" spans="1:18" ht="15" hidden="1" customHeight="1" outlineLevel="1">
      <c r="A29" s="85" t="str">
        <f t="shared" si="4"/>
        <v/>
      </c>
      <c r="B29" s="27"/>
      <c r="C29" s="9"/>
      <c r="D29" s="58" t="str">
        <f t="shared" si="0"/>
        <v/>
      </c>
      <c r="E29" s="10"/>
      <c r="F29" s="10"/>
      <c r="G29" s="10"/>
      <c r="H29" s="10"/>
      <c r="I29" s="10"/>
      <c r="J29" s="10"/>
      <c r="K29" s="11">
        <f t="shared" si="2"/>
        <v>0</v>
      </c>
      <c r="L29" s="33"/>
      <c r="M29" s="59"/>
      <c r="N29" s="12">
        <f t="shared" si="1"/>
        <v>0</v>
      </c>
      <c r="O29" s="24"/>
      <c r="P29" s="26">
        <f t="shared" si="3"/>
        <v>0</v>
      </c>
      <c r="Q29" s="15"/>
      <c r="R29" s="16"/>
    </row>
    <row r="30" spans="1:18" ht="15" hidden="1" customHeight="1" outlineLevel="1">
      <c r="A30" s="85" t="str">
        <f t="shared" si="4"/>
        <v/>
      </c>
      <c r="B30" s="27"/>
      <c r="C30" s="9"/>
      <c r="D30" s="58" t="str">
        <f t="shared" si="0"/>
        <v/>
      </c>
      <c r="E30" s="10"/>
      <c r="F30" s="10"/>
      <c r="G30" s="10"/>
      <c r="H30" s="10"/>
      <c r="I30" s="10"/>
      <c r="J30" s="10"/>
      <c r="K30" s="11">
        <f t="shared" si="2"/>
        <v>0</v>
      </c>
      <c r="L30" s="33"/>
      <c r="M30" s="59"/>
      <c r="N30" s="12">
        <f t="shared" si="1"/>
        <v>0</v>
      </c>
      <c r="O30" s="24"/>
      <c r="P30" s="26">
        <f t="shared" si="3"/>
        <v>0</v>
      </c>
      <c r="Q30" s="15"/>
      <c r="R30" s="16"/>
    </row>
    <row r="31" spans="1:18" ht="15" hidden="1" customHeight="1" outlineLevel="1">
      <c r="A31" s="85" t="str">
        <f t="shared" si="4"/>
        <v/>
      </c>
      <c r="B31" s="27"/>
      <c r="C31" s="9"/>
      <c r="D31" s="58" t="str">
        <f t="shared" si="0"/>
        <v/>
      </c>
      <c r="E31" s="10"/>
      <c r="F31" s="10"/>
      <c r="G31" s="10"/>
      <c r="H31" s="10"/>
      <c r="I31" s="10"/>
      <c r="J31" s="10"/>
      <c r="K31" s="11">
        <f t="shared" si="2"/>
        <v>0</v>
      </c>
      <c r="L31" s="33"/>
      <c r="M31" s="59"/>
      <c r="N31" s="12">
        <f t="shared" si="1"/>
        <v>0</v>
      </c>
      <c r="O31" s="24"/>
      <c r="P31" s="26">
        <f t="shared" si="3"/>
        <v>0</v>
      </c>
      <c r="Q31" s="15"/>
      <c r="R31" s="16"/>
    </row>
    <row r="32" spans="1:18" ht="15" hidden="1" customHeight="1" outlineLevel="1">
      <c r="A32" s="85" t="str">
        <f t="shared" si="4"/>
        <v/>
      </c>
      <c r="B32" s="27"/>
      <c r="C32" s="9"/>
      <c r="D32" s="58" t="str">
        <f t="shared" si="0"/>
        <v/>
      </c>
      <c r="E32" s="10"/>
      <c r="F32" s="10"/>
      <c r="G32" s="10"/>
      <c r="H32" s="10"/>
      <c r="I32" s="10"/>
      <c r="J32" s="10"/>
      <c r="K32" s="11">
        <f t="shared" si="2"/>
        <v>0</v>
      </c>
      <c r="L32" s="33"/>
      <c r="M32" s="59"/>
      <c r="N32" s="12">
        <f t="shared" si="1"/>
        <v>0</v>
      </c>
      <c r="O32" s="24"/>
      <c r="P32" s="26">
        <f t="shared" si="3"/>
        <v>0</v>
      </c>
      <c r="Q32" s="15"/>
      <c r="R32" s="16"/>
    </row>
    <row r="33" spans="1:19" ht="15" hidden="1" customHeight="1" outlineLevel="1">
      <c r="A33" s="85" t="str">
        <f t="shared" si="4"/>
        <v/>
      </c>
      <c r="B33" s="27"/>
      <c r="C33" s="9"/>
      <c r="D33" s="58" t="str">
        <f t="shared" si="0"/>
        <v/>
      </c>
      <c r="E33" s="10"/>
      <c r="F33" s="10"/>
      <c r="G33" s="10"/>
      <c r="H33" s="10"/>
      <c r="I33" s="10"/>
      <c r="J33" s="10"/>
      <c r="K33" s="11">
        <f t="shared" si="2"/>
        <v>0</v>
      </c>
      <c r="L33" s="33"/>
      <c r="M33" s="59"/>
      <c r="N33" s="12">
        <f t="shared" si="1"/>
        <v>0</v>
      </c>
      <c r="O33" s="24"/>
      <c r="P33" s="26">
        <f t="shared" si="3"/>
        <v>0</v>
      </c>
      <c r="Q33" s="17"/>
      <c r="R33" s="18"/>
    </row>
    <row r="34" spans="1:19" ht="15" hidden="1" customHeight="1" outlineLevel="1">
      <c r="A34" s="85" t="str">
        <f t="shared" si="4"/>
        <v/>
      </c>
      <c r="B34" s="27"/>
      <c r="C34" s="9"/>
      <c r="D34" s="58" t="str">
        <f t="shared" si="0"/>
        <v/>
      </c>
      <c r="E34" s="10"/>
      <c r="F34" s="10"/>
      <c r="G34" s="10"/>
      <c r="H34" s="10"/>
      <c r="I34" s="10"/>
      <c r="J34" s="10"/>
      <c r="K34" s="11">
        <f t="shared" si="2"/>
        <v>0</v>
      </c>
      <c r="L34" s="33"/>
      <c r="M34" s="59"/>
      <c r="N34" s="12">
        <f t="shared" si="1"/>
        <v>0</v>
      </c>
      <c r="O34" s="24"/>
      <c r="P34" s="26">
        <f t="shared" si="3"/>
        <v>0</v>
      </c>
      <c r="Q34" s="17"/>
      <c r="R34" s="18"/>
    </row>
    <row r="35" spans="1:19" ht="15" hidden="1" customHeight="1" outlineLevel="1">
      <c r="A35" s="85" t="str">
        <f t="shared" si="4"/>
        <v/>
      </c>
      <c r="B35" s="27"/>
      <c r="C35" s="9"/>
      <c r="D35" s="58" t="str">
        <f t="shared" si="0"/>
        <v/>
      </c>
      <c r="E35" s="10"/>
      <c r="F35" s="10"/>
      <c r="G35" s="10"/>
      <c r="H35" s="10"/>
      <c r="I35" s="10"/>
      <c r="J35" s="10"/>
      <c r="K35" s="11">
        <f t="shared" si="2"/>
        <v>0</v>
      </c>
      <c r="L35" s="33"/>
      <c r="M35" s="59"/>
      <c r="N35" s="12">
        <f t="shared" si="1"/>
        <v>0</v>
      </c>
      <c r="O35" s="24"/>
      <c r="P35" s="26">
        <f t="shared" si="3"/>
        <v>0</v>
      </c>
      <c r="Q35" s="17"/>
      <c r="R35" s="18"/>
    </row>
    <row r="36" spans="1:19" ht="15" hidden="1" customHeight="1" outlineLevel="1">
      <c r="A36" s="85" t="str">
        <f t="shared" si="4"/>
        <v/>
      </c>
      <c r="B36" s="27"/>
      <c r="C36" s="9"/>
      <c r="D36" s="58" t="str">
        <f t="shared" si="0"/>
        <v/>
      </c>
      <c r="E36" s="10"/>
      <c r="F36" s="10"/>
      <c r="G36" s="10"/>
      <c r="H36" s="10"/>
      <c r="I36" s="10"/>
      <c r="J36" s="10"/>
      <c r="K36" s="11">
        <f t="shared" si="2"/>
        <v>0</v>
      </c>
      <c r="L36" s="33"/>
      <c r="M36" s="59"/>
      <c r="N36" s="12">
        <f t="shared" si="1"/>
        <v>0</v>
      </c>
      <c r="O36" s="24"/>
      <c r="P36" s="26">
        <f t="shared" si="3"/>
        <v>0</v>
      </c>
      <c r="Q36" s="17"/>
      <c r="R36" s="18"/>
    </row>
    <row r="37" spans="1:19" ht="15" hidden="1" customHeight="1" outlineLevel="1">
      <c r="A37" s="85" t="str">
        <f t="shared" si="4"/>
        <v/>
      </c>
      <c r="B37" s="28"/>
      <c r="C37" s="19"/>
      <c r="D37" s="58" t="str">
        <f t="shared" si="0"/>
        <v/>
      </c>
      <c r="E37" s="20"/>
      <c r="F37" s="20"/>
      <c r="G37" s="20"/>
      <c r="H37" s="20"/>
      <c r="I37" s="20"/>
      <c r="J37" s="20"/>
      <c r="K37" s="11">
        <f t="shared" si="2"/>
        <v>0</v>
      </c>
      <c r="L37" s="42"/>
      <c r="M37" s="59"/>
      <c r="N37" s="12">
        <f t="shared" si="1"/>
        <v>0</v>
      </c>
      <c r="O37" s="43"/>
      <c r="P37" s="44">
        <f t="shared" si="3"/>
        <v>0</v>
      </c>
      <c r="Q37" s="45"/>
      <c r="R37" s="46"/>
    </row>
    <row r="38" spans="1:19" ht="18.75" collapsed="1">
      <c r="A38" s="86">
        <v>0</v>
      </c>
      <c r="B38" s="36"/>
      <c r="C38" s="55" t="s">
        <v>0</v>
      </c>
      <c r="D38" s="55"/>
      <c r="E38" s="56">
        <f t="shared" ref="E38:J38" si="5">SUM(E11:E37)</f>
        <v>56</v>
      </c>
      <c r="F38" s="37">
        <f t="shared" si="5"/>
        <v>0</v>
      </c>
      <c r="G38" s="37">
        <f t="shared" si="5"/>
        <v>0</v>
      </c>
      <c r="H38" s="37">
        <f t="shared" si="5"/>
        <v>0</v>
      </c>
      <c r="I38" s="37">
        <f t="shared" si="5"/>
        <v>0</v>
      </c>
      <c r="J38" s="37">
        <f t="shared" si="5"/>
        <v>0</v>
      </c>
      <c r="K38" s="54">
        <f>IF(SUM(K11:K37)&lt;&gt;SUM(E38:J38),"err",SUM(E38:J38))</f>
        <v>56</v>
      </c>
      <c r="L38" s="34"/>
      <c r="M38" s="35"/>
      <c r="N38" s="41"/>
      <c r="O38" s="41"/>
      <c r="P38" s="41"/>
      <c r="Q38" s="32"/>
      <c r="R38" s="32"/>
    </row>
    <row r="39" spans="1:19" ht="18.75">
      <c r="A39" s="72" t="s">
        <v>33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73"/>
      <c r="O39" s="1"/>
      <c r="P39" s="1"/>
    </row>
    <row r="40" spans="1:19" s="78" customFormat="1" ht="18.75">
      <c r="A40" s="75" t="str">
        <f>IF(OR(N40&lt;&gt;"",P40&lt;&gt;""),"MONEDA","")</f>
        <v/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6"/>
      <c r="M40" s="75"/>
      <c r="N40" s="89" t="str">
        <f>IF(COUNTIF($L$11:$L$39,"ARS")&gt;=1,"ARS","")</f>
        <v/>
      </c>
      <c r="O40" s="38"/>
      <c r="P40" s="89" t="str">
        <f>IF(COUNTIF($L$11:$L$39,"USD")&gt;=1,"USD","")</f>
        <v/>
      </c>
      <c r="Q40" s="77"/>
      <c r="R40" s="121" t="str">
        <f>IF(COUNTIF($L$11:$L$39,"EUR")&gt;=1,"EUR","")</f>
        <v/>
      </c>
      <c r="S40" s="121"/>
    </row>
    <row r="41" spans="1:19" s="21" customFormat="1" ht="15.75">
      <c r="A41" s="82" t="str">
        <f>IF(COUNTIF($L$11:$L$37,"ARS")&gt;=1,CONCATENATE("TOTAL NETO ",N$40,":"),"")</f>
        <v/>
      </c>
      <c r="B41" s="79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01" t="str">
        <f>IF(COUNTIF($L$11:$L$37,"ARS")&gt;=1,SUMIF($L$11:$L$37,N$40,$N$11:$N$37),"")</f>
        <v/>
      </c>
      <c r="N41" s="101"/>
      <c r="O41" s="101"/>
      <c r="P41" s="101"/>
    </row>
    <row r="42" spans="1:19" ht="15.75">
      <c r="A42" s="83" t="str">
        <f>IF(COUNTIF($L$11:$L$37,"ARS")&gt;=1,CONCATENATE("TOTAL IVA ",N$40,":"),"")</f>
        <v/>
      </c>
      <c r="B42" s="79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01" t="str">
        <f>IF(COUNTIF($L$11:$L$37,"ARS")&gt;=1,M43-M41,"")</f>
        <v/>
      </c>
      <c r="N42" s="101"/>
      <c r="O42" s="101"/>
      <c r="P42" s="101"/>
    </row>
    <row r="43" spans="1:19" s="22" customFormat="1" ht="18.75">
      <c r="A43" s="84" t="str">
        <f>IF(COUNTIF($L$11:$L$37,"ARS")&gt;=1,CONCATENATE("TOTAL BRUTO ",N$40,":"),"")</f>
        <v/>
      </c>
      <c r="B43" s="79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00" t="str">
        <f>IF(COUNTIF($L$11:$L$37,"ARS")&gt;=1,SUMIF($L$11:$L$37,N$40,$P$11:$P$37),"")</f>
        <v/>
      </c>
      <c r="N43" s="100"/>
      <c r="O43" s="100"/>
      <c r="P43" s="100"/>
    </row>
    <row r="44" spans="1:19">
      <c r="A44" s="90"/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2"/>
      <c r="M44" s="90"/>
      <c r="N44" s="90"/>
      <c r="O44" s="90"/>
      <c r="P44" s="90"/>
    </row>
    <row r="45" spans="1:19" s="21" customFormat="1" ht="15.75">
      <c r="A45" s="82" t="str">
        <f>IF(COUNTIF($L$11:$L$37,"USD")&gt;=1,CONCATENATE("TOTAL NETO ",P$40,":"),"")</f>
        <v/>
      </c>
      <c r="B45" s="79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O45" s="101" t="str">
        <f>IF(COUNTIF($L$11:$L$37,"USD")&gt;=1,SUMIF($L$11:$L$37,P$40,$N$11:$N$37),"")</f>
        <v/>
      </c>
      <c r="P45" s="101"/>
    </row>
    <row r="46" spans="1:19" ht="15.75">
      <c r="A46" s="83" t="str">
        <f>IF(COUNTIF($L$11:$L$37,"USD")&gt;=1,CONCATENATE("TOTAL IVA ",P$40,":"),"")</f>
        <v/>
      </c>
      <c r="B46" s="79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21"/>
      <c r="N46" s="21"/>
      <c r="O46" s="101" t="str">
        <f>IF(COUNTIF($L$11:$L$37,"USD")&gt;=1,O47-O45,"")</f>
        <v/>
      </c>
      <c r="P46" s="101"/>
    </row>
    <row r="47" spans="1:19" s="22" customFormat="1" ht="18.75">
      <c r="A47" s="84" t="str">
        <f>IF(COUNTIF($L$11:$L$37,"USD")&gt;=1,CONCATENATE("TOTAL BRUTO ",P$40,":"),"")</f>
        <v/>
      </c>
      <c r="B47" s="79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21"/>
      <c r="N47" s="21"/>
      <c r="O47" s="100" t="str">
        <f>IF(COUNTIF($L$11:$L$37,"USD")&gt;=1,SUMIF($L$11:$L$37,P$40,$P$11:$P$37),"")</f>
        <v/>
      </c>
      <c r="P47" s="100"/>
    </row>
    <row r="48" spans="1:19">
      <c r="A48" s="90"/>
      <c r="B48" s="90"/>
      <c r="C48" s="91"/>
      <c r="D48" s="91"/>
      <c r="E48" s="91"/>
      <c r="F48" s="91"/>
      <c r="G48" s="91"/>
      <c r="H48" s="91"/>
      <c r="I48" s="91"/>
      <c r="J48" s="91"/>
      <c r="K48" s="91"/>
      <c r="L48" s="92"/>
      <c r="M48" s="90"/>
      <c r="N48" s="90"/>
      <c r="O48" s="90"/>
      <c r="P48" s="90"/>
    </row>
    <row r="49" spans="1:19" s="21" customFormat="1" ht="15.75">
      <c r="A49" s="82" t="str">
        <f>IF(COUNTIF($L$11:$L$37,"EUR")&gt;=1,CONCATENATE("TOTAL NETO ",R$40,": "),"")</f>
        <v/>
      </c>
      <c r="B49" s="79"/>
      <c r="C49" s="96"/>
      <c r="D49" s="96"/>
      <c r="E49" s="96"/>
      <c r="F49" s="96"/>
      <c r="G49" s="96"/>
      <c r="H49" s="96"/>
      <c r="I49" s="96"/>
      <c r="J49" s="96"/>
      <c r="K49" s="96"/>
      <c r="L49" s="96"/>
      <c r="Q49" s="101" t="str">
        <f>IF(COUNTIF($L$11:$L$37,"EUR")&gt;=1,SUMIF($L$11:$L$37,R$40,$N$11:$N$37),"")</f>
        <v/>
      </c>
      <c r="R49" s="101"/>
      <c r="S49" s="93"/>
    </row>
    <row r="50" spans="1:19" ht="18.75">
      <c r="A50" s="83" t="str">
        <f>IF(COUNTIF($L$11:$L$37,"EUR")&gt;=1,CONCATENATE("TOTAL IVA ",R$40,":"),"")</f>
        <v/>
      </c>
      <c r="B50" s="79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21"/>
      <c r="N50" s="21"/>
      <c r="O50" s="1"/>
      <c r="P50" s="1"/>
      <c r="Q50" s="101" t="str">
        <f>IF(COUNTIF($L$11:$L$37,"EUR")&gt;=1,Q51-Q49,"")</f>
        <v/>
      </c>
      <c r="R50" s="101"/>
      <c r="S50" s="94"/>
    </row>
    <row r="51" spans="1:19" s="22" customFormat="1" ht="18.75">
      <c r="A51" s="84" t="str">
        <f>IF(COUNTIF($L$11:$L$37,"EUR")&gt;=1,CONCATENATE("TOTAL BRUTO ",R$40,":"),"")</f>
        <v/>
      </c>
      <c r="B51" s="79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21"/>
      <c r="N51" s="21"/>
      <c r="Q51" s="100" t="str">
        <f>IF(COUNTIF($L$11:$L$37,"EUR")&gt;=1,SUMIF($L$11:$L$37,R$40,$P$11:$P$37),"")</f>
        <v/>
      </c>
      <c r="R51" s="100"/>
      <c r="S51" s="94"/>
    </row>
    <row r="52" spans="1:19">
      <c r="O52" s="80"/>
      <c r="P52" s="80"/>
    </row>
    <row r="53" spans="1:19" hidden="1">
      <c r="B53" s="70"/>
      <c r="C53" s="70"/>
      <c r="O53" s="80"/>
      <c r="P53" s="80"/>
    </row>
    <row r="54" spans="1:19" hidden="1">
      <c r="B54" s="80"/>
      <c r="C54" s="80"/>
      <c r="O54" s="80"/>
      <c r="P54" s="80"/>
    </row>
    <row r="55" spans="1:19" hidden="1">
      <c r="B55" s="80"/>
      <c r="C55" s="80"/>
      <c r="O55" s="80"/>
      <c r="P55" s="80"/>
    </row>
  </sheetData>
  <sheetProtection selectLockedCells="1"/>
  <mergeCells count="49">
    <mergeCell ref="O9:O10"/>
    <mergeCell ref="P9:P10"/>
    <mergeCell ref="Q9:Q10"/>
    <mergeCell ref="R9:R10"/>
    <mergeCell ref="A9:A10"/>
    <mergeCell ref="B9:B10"/>
    <mergeCell ref="C9:C10"/>
    <mergeCell ref="D9:D10"/>
    <mergeCell ref="K9:K10"/>
    <mergeCell ref="A3:B3"/>
    <mergeCell ref="C5:H5"/>
    <mergeCell ref="K5:R5"/>
    <mergeCell ref="E3:H3"/>
    <mergeCell ref="G4:H4"/>
    <mergeCell ref="D4:F4"/>
    <mergeCell ref="K3:R3"/>
    <mergeCell ref="K4:R4"/>
    <mergeCell ref="J2:R2"/>
    <mergeCell ref="O45:P45"/>
    <mergeCell ref="O46:P46"/>
    <mergeCell ref="O47:P47"/>
    <mergeCell ref="J6:S6"/>
    <mergeCell ref="C46:L46"/>
    <mergeCell ref="C47:L47"/>
    <mergeCell ref="C45:L45"/>
    <mergeCell ref="A8:C8"/>
    <mergeCell ref="O43:P43"/>
    <mergeCell ref="R40:S40"/>
    <mergeCell ref="C6:H6"/>
    <mergeCell ref="C41:L41"/>
    <mergeCell ref="C42:L42"/>
    <mergeCell ref="C43:L43"/>
    <mergeCell ref="M41:N41"/>
    <mergeCell ref="C49:L49"/>
    <mergeCell ref="C50:L50"/>
    <mergeCell ref="C51:L51"/>
    <mergeCell ref="Q8:R8"/>
    <mergeCell ref="M43:N43"/>
    <mergeCell ref="M42:N42"/>
    <mergeCell ref="D8:K8"/>
    <mergeCell ref="L8:P8"/>
    <mergeCell ref="O41:P41"/>
    <mergeCell ref="O42:P42"/>
    <mergeCell ref="L9:L10"/>
    <mergeCell ref="M9:M10"/>
    <mergeCell ref="N9:N10"/>
    <mergeCell ref="Q49:R49"/>
    <mergeCell ref="Q50:R50"/>
    <mergeCell ref="Q51:R51"/>
  </mergeCells>
  <conditionalFormatting sqref="R11:R37">
    <cfRule type="cellIs" dxfId="59" priority="124" operator="equal">
      <formula>""</formula>
    </cfRule>
  </conditionalFormatting>
  <conditionalFormatting sqref="P28:P37">
    <cfRule type="expression" dxfId="58" priority="134">
      <formula>OR(P28=0,P28="")</formula>
    </cfRule>
  </conditionalFormatting>
  <conditionalFormatting sqref="E11:K38">
    <cfRule type="expression" dxfId="57" priority="133">
      <formula>OR(E11=0,E11="")</formula>
    </cfRule>
  </conditionalFormatting>
  <conditionalFormatting sqref="K3">
    <cfRule type="cellIs" dxfId="56" priority="130" operator="equal">
      <formula>""</formula>
    </cfRule>
  </conditionalFormatting>
  <conditionalFormatting sqref="K4">
    <cfRule type="cellIs" dxfId="55" priority="129" operator="equal">
      <formula>""</formula>
    </cfRule>
  </conditionalFormatting>
  <conditionalFormatting sqref="Q11:Q37">
    <cfRule type="cellIs" dxfId="54" priority="128" operator="equal">
      <formula>""</formula>
    </cfRule>
  </conditionalFormatting>
  <conditionalFormatting sqref="N11">
    <cfRule type="expression" dxfId="53" priority="127">
      <formula>OR(N11=0,N11="")</formula>
    </cfRule>
  </conditionalFormatting>
  <conditionalFormatting sqref="P11:P27">
    <cfRule type="expression" dxfId="52" priority="119">
      <formula>OR(P11=0,P11="")</formula>
    </cfRule>
  </conditionalFormatting>
  <conditionalFormatting sqref="O11:O37">
    <cfRule type="cellIs" dxfId="51" priority="118" operator="equal">
      <formula>""</formula>
    </cfRule>
  </conditionalFormatting>
  <conditionalFormatting sqref="M38">
    <cfRule type="expression" dxfId="50" priority="110">
      <formula>OR(M38=0,M38="")</formula>
    </cfRule>
  </conditionalFormatting>
  <conditionalFormatting sqref="L11:L37">
    <cfRule type="cellIs" dxfId="49" priority="108" operator="equal">
      <formula>""</formula>
    </cfRule>
  </conditionalFormatting>
  <conditionalFormatting sqref="D4:F4">
    <cfRule type="expression" dxfId="48" priority="100">
      <formula>ISNUMBER(D4)</formula>
    </cfRule>
  </conditionalFormatting>
  <conditionalFormatting sqref="K5">
    <cfRule type="cellIs" dxfId="47" priority="99" operator="equal">
      <formula>""</formula>
    </cfRule>
  </conditionalFormatting>
  <conditionalFormatting sqref="G4">
    <cfRule type="cellIs" dxfId="46" priority="98" operator="equal">
      <formula>""</formula>
    </cfRule>
  </conditionalFormatting>
  <conditionalFormatting sqref="C4">
    <cfRule type="cellIs" dxfId="45" priority="97" operator="equal">
      <formula>""</formula>
    </cfRule>
  </conditionalFormatting>
  <conditionalFormatting sqref="G4:I4">
    <cfRule type="expression" dxfId="44" priority="96" stopIfTrue="1">
      <formula>ISNUMBER(D4)</formula>
    </cfRule>
  </conditionalFormatting>
  <conditionalFormatting sqref="M11">
    <cfRule type="cellIs" dxfId="43" priority="95" operator="equal">
      <formula>""</formula>
    </cfRule>
  </conditionalFormatting>
  <conditionalFormatting sqref="M12">
    <cfRule type="cellIs" dxfId="42" priority="94" operator="equal">
      <formula>""</formula>
    </cfRule>
  </conditionalFormatting>
  <conditionalFormatting sqref="M13:M37">
    <cfRule type="cellIs" dxfId="41" priority="92" operator="equal">
      <formula>""</formula>
    </cfRule>
  </conditionalFormatting>
  <conditionalFormatting sqref="N12:N37">
    <cfRule type="expression" dxfId="40" priority="91">
      <formula>OR(N12=0,N12="")</formula>
    </cfRule>
  </conditionalFormatting>
  <conditionalFormatting sqref="M39">
    <cfRule type="expression" dxfId="39" priority="84">
      <formula>OR(M39=0,M39="")</formula>
    </cfRule>
  </conditionalFormatting>
  <conditionalFormatting sqref="B39:K39">
    <cfRule type="expression" dxfId="38" priority="82">
      <formula>OR(B39=0,B39="")</formula>
    </cfRule>
  </conditionalFormatting>
  <conditionalFormatting sqref="A39">
    <cfRule type="expression" dxfId="37" priority="77">
      <formula>OR(A39=0,A39="")</formula>
    </cfRule>
  </conditionalFormatting>
  <conditionalFormatting sqref="E10:I10">
    <cfRule type="expression" dxfId="36" priority="35">
      <formula>OR(E10="")</formula>
    </cfRule>
  </conditionalFormatting>
  <conditionalFormatting sqref="J10">
    <cfRule type="expression" dxfId="35" priority="34">
      <formula>OR(J10="")</formula>
    </cfRule>
  </conditionalFormatting>
  <conditionalFormatting sqref="N40 P40">
    <cfRule type="expression" dxfId="34" priority="33">
      <formula>OR(N40=0,N40="")</formula>
    </cfRule>
  </conditionalFormatting>
  <conditionalFormatting sqref="M40">
    <cfRule type="expression" dxfId="33" priority="32">
      <formula>OR(M40=0,M40="")</formula>
    </cfRule>
  </conditionalFormatting>
  <conditionalFormatting sqref="A40:K40">
    <cfRule type="expression" dxfId="32" priority="31">
      <formula>OR(A40=0,A40="")</formula>
    </cfRule>
  </conditionalFormatting>
  <conditionalFormatting sqref="A49:B49 M49:Q49 M51:Q51">
    <cfRule type="expression" dxfId="31" priority="30">
      <formula>IF(COUNTIFS($L$11:$L$37,"EUR")&gt;=1,TRUE,FALSE)</formula>
    </cfRule>
  </conditionalFormatting>
  <conditionalFormatting sqref="A41:B41 M41:N41">
    <cfRule type="expression" dxfId="30" priority="29">
      <formula>IF(COUNTIFS($L$11:$L$37,"ARS")&gt;=1,TRUE,FALSE)</formula>
    </cfRule>
  </conditionalFormatting>
  <conditionalFormatting sqref="A43:B43 M43:N43">
    <cfRule type="expression" dxfId="29" priority="28">
      <formula>IF(COUNTIFS($L$11:$L$37,"ARS")&gt;=1,TRUE,FALSE)</formula>
    </cfRule>
  </conditionalFormatting>
  <conditionalFormatting sqref="R40">
    <cfRule type="expression" dxfId="28" priority="27">
      <formula>OR(R40=0,R40="")</formula>
    </cfRule>
  </conditionalFormatting>
  <conditionalFormatting sqref="A45:B45 M45:P45 M47:P47">
    <cfRule type="expression" dxfId="27" priority="26">
      <formula>IF(COUNTIFS($L$11:$L$37,"USD")&gt;=1,TRUE,FALSE)</formula>
    </cfRule>
  </conditionalFormatting>
  <conditionalFormatting sqref="A46:B46 M46:P46">
    <cfRule type="expression" dxfId="26" priority="25">
      <formula>IF(COUNTIFS($L$11:$L$37,"USD")&gt;=1,TRUE,FALSE)</formula>
    </cfRule>
  </conditionalFormatting>
  <conditionalFormatting sqref="B49">
    <cfRule type="expression" dxfId="25" priority="24">
      <formula>IF(COUNTIFS($L$11:$L$37,"EUR")&gt;=1,TRUE,FALSE)</formula>
    </cfRule>
  </conditionalFormatting>
  <conditionalFormatting sqref="A50:B50 M50:R50">
    <cfRule type="expression" dxfId="24" priority="23">
      <formula>IF(COUNTIFS($L$11:$L$37,"EUR")&gt;=1,TRUE,FALSE)</formula>
    </cfRule>
  </conditionalFormatting>
  <conditionalFormatting sqref="A47:B47">
    <cfRule type="expression" dxfId="23" priority="22">
      <formula>IF(COUNTIFS($L$11:$L$37,"USD")&gt;=1,TRUE,FALSE)</formula>
    </cfRule>
  </conditionalFormatting>
  <conditionalFormatting sqref="B41">
    <cfRule type="expression" dxfId="22" priority="21">
      <formula>IF(COUNTIFS($L$11:$L$37,"ARS")&gt;=1,TRUE,FALSE)</formula>
    </cfRule>
  </conditionalFormatting>
  <conditionalFormatting sqref="A42:N42">
    <cfRule type="expression" dxfId="21" priority="20">
      <formula>IF(COUNTIFS($L$11:$L$37,"ARS")&gt;=1,TRUE,FALSE)</formula>
    </cfRule>
  </conditionalFormatting>
  <conditionalFormatting sqref="A51:B51">
    <cfRule type="expression" dxfId="20" priority="19">
      <formula>IF(COUNTIFS($L$11:$L$37,"EUR")&gt;=1,TRUE,FALSE)</formula>
    </cfRule>
  </conditionalFormatting>
  <conditionalFormatting sqref="C47:L47 C45:L45">
    <cfRule type="expression" dxfId="19" priority="18">
      <formula>IF(COUNTIFS($L$11:$L$37,"USD")&gt;=1,TRUE,FALSE)</formula>
    </cfRule>
  </conditionalFormatting>
  <conditionalFormatting sqref="C41:L41 C43:L43">
    <cfRule type="expression" dxfId="18" priority="17">
      <formula>IF(COUNTIFS($L$11:$L$37,"ARS")&gt;=1,TRUE,FALSE)</formula>
    </cfRule>
  </conditionalFormatting>
  <conditionalFormatting sqref="C42:L42">
    <cfRule type="expression" dxfId="17" priority="2">
      <formula>ISNUMBER(FIND(":",A42,1))</formula>
    </cfRule>
    <cfRule type="expression" dxfId="16" priority="16">
      <formula>IF(COUNTIFS($L$11:$L$37,"ARS")&gt;=1,TRUE,FALSE)</formula>
    </cfRule>
  </conditionalFormatting>
  <conditionalFormatting sqref="C46:L46">
    <cfRule type="expression" dxfId="15" priority="8">
      <formula>ISNUMBER(FIND(":",A45,1))</formula>
    </cfRule>
    <cfRule type="expression" dxfId="14" priority="15">
      <formula>IF(COUNTIFS($L$11:$L$37,"USD")&gt;=1,TRUE,FALSE)</formula>
    </cfRule>
  </conditionalFormatting>
  <conditionalFormatting sqref="C49:L49 C51:L51">
    <cfRule type="expression" dxfId="13" priority="14">
      <formula>IF(COUNTIFS($L$11:$L$37,"EUR")&gt;=1,TRUE,FALSE)</formula>
    </cfRule>
  </conditionalFormatting>
  <conditionalFormatting sqref="C50:L50">
    <cfRule type="expression" dxfId="12" priority="5">
      <formula>ISNUMBER(FIND(":",A50,1))</formula>
    </cfRule>
    <cfRule type="expression" dxfId="11" priority="13">
      <formula>IF(COUNTIFS($L$11:$L$37,"EUR")&gt;=1,TRUE,FALSE)</formula>
    </cfRule>
  </conditionalFormatting>
  <conditionalFormatting sqref="S40">
    <cfRule type="expression" dxfId="10" priority="12">
      <formula>OR(ISNUMBER(S49))</formula>
    </cfRule>
  </conditionalFormatting>
  <conditionalFormatting sqref="P40">
    <cfRule type="expression" dxfId="9" priority="11">
      <formula>ISNUMBER(O45)</formula>
    </cfRule>
  </conditionalFormatting>
  <conditionalFormatting sqref="N40">
    <cfRule type="expression" dxfId="8" priority="10">
      <formula>ISNUMBER(M41)</formula>
    </cfRule>
  </conditionalFormatting>
  <conditionalFormatting sqref="C45:L45">
    <cfRule type="expression" dxfId="7" priority="9">
      <formula>ISNUMBER(FIND(":",A45,1))</formula>
    </cfRule>
  </conditionalFormatting>
  <conditionalFormatting sqref="C47:L47">
    <cfRule type="expression" dxfId="6" priority="7">
      <formula>ISNUMBER(FIND(":",A47,1))</formula>
    </cfRule>
  </conditionalFormatting>
  <conditionalFormatting sqref="C49:L49">
    <cfRule type="expression" dxfId="5" priority="6">
      <formula>ISNUMBER(FIND(":",A49,1))</formula>
    </cfRule>
  </conditionalFormatting>
  <conditionalFormatting sqref="C51:L51">
    <cfRule type="expression" dxfId="4" priority="4">
      <formula>ISNUMBER(FIND(":",A51,1))</formula>
    </cfRule>
  </conditionalFormatting>
  <conditionalFormatting sqref="C41:L41">
    <cfRule type="expression" dxfId="3" priority="3">
      <formula>ISNUMBER(FIND(":",A41,1))</formula>
    </cfRule>
  </conditionalFormatting>
  <conditionalFormatting sqref="C43:L43">
    <cfRule type="expression" dxfId="2" priority="1">
      <formula>ISNUMBER(FIND(":",A43,1))</formula>
    </cfRule>
  </conditionalFormatting>
  <conditionalFormatting sqref="R40">
    <cfRule type="expression" dxfId="1" priority="136">
      <formula>OR(ISNUMBER(Q49))</formula>
    </cfRule>
  </conditionalFormatting>
  <dataValidations xWindow="885" yWindow="441" count="14">
    <dataValidation type="whole" allowBlank="1" showInputMessage="1" showErrorMessage="1" errorTitle="Sólo Números" error="Formato automático: agrega los guiones._x000a_Ingrese sólo los 11 dígitos de la Clave Única de Identificación" promptTitle="Sólo números" prompt="Ingrese CUIT o CUIL" sqref="K4">
      <formula1>20000000000</formula1>
      <formula2>99999999999</formula2>
    </dataValidation>
    <dataValidation type="list" allowBlank="1" showInputMessage="1" showErrorMessage="1" errorTitle="IVA" error="Valores posibles:_x000a_27%, 21%, 10,5%, 5%, 2,5%, 0%" promptTitle="Ingrese dato" prompt="Seleccione una alternativa del Menú desplegable" sqref="O11:O37">
      <mc:AlternateContent xmlns:x12ac="http://schemas.microsoft.com/office/spreadsheetml/2011/1/ac" xmlns:mc="http://schemas.openxmlformats.org/markup-compatibility/2006">
        <mc:Choice Requires="x12ac">
          <x12ac:list>"27,0%","21,0%","10,5%","5,0%","2,5%",0%</x12ac:list>
        </mc:Choice>
        <mc:Fallback>
          <formula1>"27,0%,21,0%,10,5%,5,0%,2,5%,0%"</formula1>
        </mc:Fallback>
      </mc:AlternateContent>
    </dataValidation>
    <dataValidation allowBlank="1" showInputMessage="1" showErrorMessage="1" promptTitle="Formato texto libre" prompt="Ingrese la Razón Social, acorde a lo manifestado en el Registro Único de Proveedores (RUP)." sqref="K3"/>
    <dataValidation type="list" allowBlank="1" showInputMessage="1" showErrorMessage="1" promptTitle="Seleccione clase de Contratación" prompt="Utilice las alternativas del menú" sqref="C3">
      <formula1>"CONTRATACIÓN,CONTRATACIÓN DIRECTA POR ADJUDICACIÓN SIMPLE,CONTRATACIÓN DIRECTA POR COMPULSA ABREVIADA,LICITACIÓN ABREVIADA,LICITACIÓN PRIVADA NACIONAL,LICITACIÓN PÚBLICA NACIONAL,LICITACIÓN PÚBLICA NACIONAL E INTERNACIONAL,LICITACIÓN PRIVADA"</formula1>
    </dataValidation>
    <dataValidation type="list" allowBlank="1" showInputMessage="1" showErrorMessage="1" errorTitle="Tipo" error="Seleccione una alternativa del Menú" promptTitle="Ingrese tipo de Contratación" prompt="Seleccione una alternativa del Menú. Dejar vacío en el caso que no concuerde con el título del llamado." sqref="E3:I3">
      <formula1>"POR ESPECIALIDAD, POR EXCLUSIVIDAD, POR URGENCIA,  POR EMERGENCIA"</formula1>
    </dataValidation>
    <dataValidation allowBlank="1" showInputMessage="1" showErrorMessage="1" promptTitle="Ingrese el Nro" prompt="Fuente: publicación o correo de invitación._x000a_Formato: EX-AAAA-NNNNNNNNN- -APN-SS?#SOFSE_x000a_AAAA - AÑO_x000a_N - NÚMERO_x000a_SS? - SG, GCO o segúnse indique en el pliego" sqref="C4"/>
    <dataValidation allowBlank="1" showInputMessage="1" showErrorMessage="1" promptTitle="Ingrese Precio Unitario" prompt="Formato: hasta dos decimales" sqref="M11:M37"/>
    <dataValidation type="whole" allowBlank="1" showInputMessage="1" showErrorMessage="1" errorTitle="Plazo de Entrega" error="Rango 0 a 365" promptTitle="Sólo números" prompt="Días Corridos, contados a partir del día siguiente a la fecha de envío de la Orden de Compra por correo electrónico." sqref="Q11:Q37">
      <formula1>0</formula1>
      <formula2>365</formula2>
    </dataValidation>
    <dataValidation type="whole" allowBlank="1" showInputMessage="1" showErrorMessage="1" errorTitle="Plazo Garantía" error="Rango 0 a 10" promptTitle="Sólo números" prompt="Indique Plazo de Garantía en AÑOS, contados a partir de la fecha de recepción del material en ALMACÉN." sqref="R11:R37">
      <formula1>0</formula1>
      <formula2>10</formula2>
    </dataValidation>
    <dataValidation type="list" allowBlank="1" showInputMessage="1" showErrorMessage="1" errorTitle="Moneda" error="Valores posibles:_x000a_ARS, USD, EUR" promptTitle="ARS;USD;EUR" prompt="Seleccione una alternativa" sqref="L11:L37">
      <formula1>"ARS,USD,EUR"</formula1>
    </dataValidation>
    <dataValidation type="whole" allowBlank="1" showInputMessage="1" showErrorMessage="1" promptTitle="Ingrese sólo números" prompt="Licitación y año todo junto, sin signos ni espacios._x000a_Ej. para Nro 29/2022, ingrese 292022" sqref="G4">
      <formula1>2022</formula1>
      <formula2>992030</formula2>
    </dataValidation>
    <dataValidation allowBlank="1" showInputMessage="1" showErrorMessage="1" sqref="D4"/>
    <dataValidation type="date" allowBlank="1" showInputMessage="1" showErrorMessage="1" errorTitle="Fecha" error="Formato: dd/mm/aaaa_x000a_día  - 2 dígitos (dd)_x000a_mes - 2 dígitos (mm)_x000a_año - 4 dígitos (aaaa)_x000a__x000a_Agregar &quot;/&quot;" promptTitle="dd/mm/aaaa" prompt="Ingrese fecha empleando el formato fecha: día/mes/año " sqref="K5:R5">
      <formula1>44680</formula1>
      <formula2>46387</formula2>
    </dataValidation>
    <dataValidation type="list" allowBlank="1" showInputMessage="1" showErrorMessage="1" sqref="E9:J9">
      <formula1>AR_Ubic</formula1>
    </dataValidation>
  </dataValidations>
  <printOptions horizontalCentered="1"/>
  <pageMargins left="0.19685039370078741" right="0.19685039370078741" top="1.299212598425197" bottom="0.15748031496062992" header="0.70866141732283472" footer="7.874015748031496E-2"/>
  <pageSetup paperSize="9" scale="79" fitToHeight="0" orientation="landscape" r:id="rId1"/>
  <headerFooter>
    <oddHeader>&amp;L&amp;G
&amp;"-,Regular"&amp;8PET.ANXI.PC.E1.V3.7st-2022.09.27&amp;C&amp;"-,Regular"ANEXO I - PLANILLA  de  COTIZACIÓN y PLAZO de ENTREGA y GARANTÍA&amp;R&amp;"-,Regular"Página &amp;P de &amp;N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B2" sqref="B2:D17"/>
    </sheetView>
  </sheetViews>
  <sheetFormatPr baseColWidth="10" defaultColWidth="9" defaultRowHeight="14.25"/>
  <cols>
    <col min="1" max="1" width="9" style="87"/>
    <col min="2" max="2" width="12.75" style="87" bestFit="1" customWidth="1"/>
    <col min="3" max="3" width="10.75" style="87" customWidth="1"/>
    <col min="4" max="4" width="15.125" style="87" bestFit="1" customWidth="1"/>
    <col min="5" max="5" width="9" style="87"/>
    <col min="6" max="6" width="11.375" style="87" bestFit="1" customWidth="1"/>
    <col min="7" max="7" width="10.5" style="87" bestFit="1" customWidth="1"/>
    <col min="8" max="16384" width="9" style="87"/>
  </cols>
  <sheetData>
    <row r="1" spans="2:4">
      <c r="B1" s="87" t="s">
        <v>35</v>
      </c>
      <c r="C1" s="87" t="s">
        <v>36</v>
      </c>
      <c r="D1" s="87" t="s">
        <v>61</v>
      </c>
    </row>
    <row r="2" spans="2:4">
      <c r="B2" s="87" t="s">
        <v>37</v>
      </c>
      <c r="C2" s="87" t="s">
        <v>66</v>
      </c>
    </row>
    <row r="3" spans="2:4">
      <c r="B3" s="87" t="s">
        <v>60</v>
      </c>
      <c r="C3" s="87" t="s">
        <v>64</v>
      </c>
    </row>
    <row r="4" spans="2:4">
      <c r="B4" s="87" t="s">
        <v>38</v>
      </c>
      <c r="C4" s="87" t="s">
        <v>39</v>
      </c>
    </row>
    <row r="5" spans="2:4">
      <c r="B5" s="87" t="s">
        <v>67</v>
      </c>
      <c r="C5" s="87" t="s">
        <v>62</v>
      </c>
    </row>
    <row r="6" spans="2:4">
      <c r="B6" s="87" t="s">
        <v>42</v>
      </c>
      <c r="C6" s="87" t="s">
        <v>63</v>
      </c>
    </row>
    <row r="7" spans="2:4">
      <c r="B7" s="87" t="s">
        <v>43</v>
      </c>
      <c r="C7" s="87" t="s">
        <v>64</v>
      </c>
    </row>
    <row r="8" spans="2:4">
      <c r="B8" s="87" t="s">
        <v>50</v>
      </c>
      <c r="C8" s="87" t="s">
        <v>54</v>
      </c>
      <c r="D8" s="87" t="s">
        <v>58</v>
      </c>
    </row>
    <row r="9" spans="2:4">
      <c r="B9" s="87" t="s">
        <v>44</v>
      </c>
      <c r="C9" s="87" t="s">
        <v>54</v>
      </c>
      <c r="D9" s="87" t="s">
        <v>52</v>
      </c>
    </row>
    <row r="10" spans="2:4">
      <c r="B10" s="87" t="s">
        <v>46</v>
      </c>
      <c r="C10" s="87" t="s">
        <v>54</v>
      </c>
      <c r="D10" s="87" t="s">
        <v>54</v>
      </c>
    </row>
    <row r="11" spans="2:4">
      <c r="B11" s="87" t="s">
        <v>68</v>
      </c>
      <c r="C11" s="87" t="s">
        <v>65</v>
      </c>
      <c r="D11" s="87" t="s">
        <v>65</v>
      </c>
    </row>
    <row r="12" spans="2:4">
      <c r="B12" s="87" t="s">
        <v>47</v>
      </c>
      <c r="C12" s="87" t="s">
        <v>54</v>
      </c>
      <c r="D12" s="87" t="s">
        <v>55</v>
      </c>
    </row>
    <row r="13" spans="2:4">
      <c r="B13" s="87" t="s">
        <v>49</v>
      </c>
      <c r="C13" s="87" t="s">
        <v>54</v>
      </c>
      <c r="D13" s="87" t="s">
        <v>57</v>
      </c>
    </row>
    <row r="14" spans="2:4">
      <c r="B14" s="87" t="s">
        <v>48</v>
      </c>
      <c r="C14" s="87" t="s">
        <v>54</v>
      </c>
      <c r="D14" s="87" t="s">
        <v>56</v>
      </c>
    </row>
    <row r="15" spans="2:4">
      <c r="B15" s="87" t="s">
        <v>45</v>
      </c>
      <c r="C15" s="87" t="s">
        <v>54</v>
      </c>
      <c r="D15" s="87" t="s">
        <v>53</v>
      </c>
    </row>
    <row r="16" spans="2:4">
      <c r="B16" s="87" t="s">
        <v>40</v>
      </c>
      <c r="C16" s="87" t="s">
        <v>41</v>
      </c>
    </row>
    <row r="17" spans="2:3">
      <c r="B17" s="87" t="s">
        <v>51</v>
      </c>
      <c r="C17" s="87" t="s"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Anexo I - Plan. Cotiz.</vt:lpstr>
      <vt:lpstr>Tabla</vt:lpstr>
      <vt:lpstr>AR_Ubic</vt:lpstr>
      <vt:lpstr>'Anexo I - Plan. Cotiz.'!Área_de_impresión</vt:lpstr>
      <vt:lpstr>'Anexo I - Plan. Cotiz.'!Entregas</vt:lpstr>
      <vt:lpstr>'Anexo I - Plan. Cotiz.'!Títulos_a_imprimir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Jhony Escobar</dc:creator>
  <cp:lastModifiedBy>Ruarte, Rosario</cp:lastModifiedBy>
  <cp:lastPrinted>2022-05-13T12:08:52Z</cp:lastPrinted>
  <dcterms:created xsi:type="dcterms:W3CDTF">2021-01-10T22:32:31Z</dcterms:created>
  <dcterms:modified xsi:type="dcterms:W3CDTF">2023-02-02T20:07:14Z</dcterms:modified>
</cp:coreProperties>
</file>