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6435"/>
  </bookViews>
  <sheets>
    <sheet name="ANEXO I" sheetId="1" r:id="rId1"/>
    <sheet name="COMPUTOS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5" i="1" l="1"/>
  <c r="E63" i="1"/>
  <c r="E33" i="1"/>
  <c r="E54" i="1"/>
  <c r="E28" i="1"/>
  <c r="E14" i="1" l="1"/>
  <c r="E16" i="1" l="1"/>
  <c r="E55" i="1"/>
  <c r="E58" i="1" s="1"/>
  <c r="E61" i="1" s="1"/>
  <c r="E31" i="1"/>
  <c r="E38" i="1"/>
  <c r="E37" i="1"/>
  <c r="E68" i="1"/>
  <c r="E20" i="1"/>
  <c r="E19" i="1"/>
  <c r="E18" i="1"/>
  <c r="D30" i="2"/>
  <c r="C28" i="2"/>
  <c r="E28" i="2" s="1"/>
  <c r="E23" i="2"/>
  <c r="E22" i="2"/>
  <c r="E21" i="2"/>
  <c r="E20" i="2"/>
  <c r="E25" i="2" s="1"/>
  <c r="E19" i="2"/>
  <c r="E14" i="2"/>
  <c r="E13" i="2"/>
  <c r="E16" i="2" s="1"/>
  <c r="E8" i="2"/>
  <c r="G7" i="2"/>
  <c r="E7" i="2"/>
  <c r="G6" i="2"/>
  <c r="E6" i="2"/>
  <c r="G5" i="2"/>
  <c r="E5" i="2"/>
  <c r="E10" i="2" s="1"/>
  <c r="C5" i="2"/>
  <c r="E46" i="1"/>
  <c r="E45" i="1"/>
  <c r="E57" i="1"/>
  <c r="E24" i="1"/>
  <c r="E23" i="1"/>
  <c r="E26" i="1" s="1"/>
  <c r="E21" i="1"/>
  <c r="E70" i="1" l="1"/>
</calcChain>
</file>

<file path=xl/sharedStrings.xml><?xml version="1.0" encoding="utf-8"?>
<sst xmlns="http://schemas.openxmlformats.org/spreadsheetml/2006/main" count="219" uniqueCount="169">
  <si>
    <t xml:space="preserve">DESCRIPCION </t>
  </si>
  <si>
    <t>U/Medida</t>
  </si>
  <si>
    <t>Cantidad</t>
  </si>
  <si>
    <t>22.1</t>
  </si>
  <si>
    <t>22.1.1</t>
  </si>
  <si>
    <t>Gl.</t>
  </si>
  <si>
    <t>22.1.2</t>
  </si>
  <si>
    <t>22.7</t>
  </si>
  <si>
    <t>Cartel de Obra, Obrador, Vallado y Señalética</t>
  </si>
  <si>
    <t>OBRA:</t>
  </si>
  <si>
    <t>TOTAL (en pesos, con IVA)</t>
  </si>
  <si>
    <t>LAS CANTIDADES ESTABLECIDAS SON ESTIMATIVAS, EL OFERENTE DEBERÁ EFECTUAR EL CÓMPUTO DEFINITIVO PARA LA PRESENTACIÓN DE SU OFERTA</t>
  </si>
  <si>
    <t>Proyecto Ejecutivo y Memoria Técnica (Incluye replanteo)</t>
  </si>
  <si>
    <t>ArtÍculo</t>
  </si>
  <si>
    <t>m2</t>
  </si>
  <si>
    <t>22.2</t>
  </si>
  <si>
    <t>22.2.1</t>
  </si>
  <si>
    <t>22.2.2</t>
  </si>
  <si>
    <t>22.3</t>
  </si>
  <si>
    <t>22.4</t>
  </si>
  <si>
    <t>22.5</t>
  </si>
  <si>
    <t>22.6</t>
  </si>
  <si>
    <t>22.8</t>
  </si>
  <si>
    <t>22.3.1</t>
  </si>
  <si>
    <t>22.3.2</t>
  </si>
  <si>
    <t>22.3.3</t>
  </si>
  <si>
    <t>22.4.1</t>
  </si>
  <si>
    <t>22.4.2</t>
  </si>
  <si>
    <t>22.5.1</t>
  </si>
  <si>
    <t>22.6.1</t>
  </si>
  <si>
    <t>22.6.2</t>
  </si>
  <si>
    <t>22.7.1</t>
  </si>
  <si>
    <t>22.8.1</t>
  </si>
  <si>
    <t>22.8.2</t>
  </si>
  <si>
    <t>22.8.3</t>
  </si>
  <si>
    <t>LINEA GENERAL ROCA</t>
  </si>
  <si>
    <t>Desmontes y demoliciones</t>
  </si>
  <si>
    <t>Desmonte de vidrios: Pantalla Sur</t>
  </si>
  <si>
    <t>Esmalte sintético</t>
  </si>
  <si>
    <t>Pintura</t>
  </si>
  <si>
    <t>De Muros Exteriores</t>
  </si>
  <si>
    <t>Convertidor sintético mate, semimate o brillante. (Incluye lijado y retiro de pintura si fuera necesario)</t>
  </si>
  <si>
    <t>De Carpintería Metálica</t>
  </si>
  <si>
    <t>Instalación pluvial</t>
  </si>
  <si>
    <t>Impermeabilizaciones</t>
  </si>
  <si>
    <t>Cubiertas</t>
  </si>
  <si>
    <t xml:space="preserve">Provisión y reemplazo de chapas metálicas sobre andenes 15 y 16 - contempla babetas, accesorios y sujeciones necesarios </t>
  </si>
  <si>
    <t xml:space="preserve">Provisión y reemplazo de chapas metálicas sobre Playa de Carga - contempla babetas, accesorios y sujeciones necesarios </t>
  </si>
  <si>
    <t xml:space="preserve">Provisión y montaje de chapas metálicas sobre andén motos - contempla babetas, accesorios y sujeciones necesarios </t>
  </si>
  <si>
    <t>Vidrios</t>
  </si>
  <si>
    <t>Instalación Eléctrica</t>
  </si>
  <si>
    <t>22.2.3</t>
  </si>
  <si>
    <t>22.8.4</t>
  </si>
  <si>
    <t>22.9</t>
  </si>
  <si>
    <t>22.9.1</t>
  </si>
  <si>
    <t>22.9.2</t>
  </si>
  <si>
    <t>22.10</t>
  </si>
  <si>
    <t>22.10.1</t>
  </si>
  <si>
    <t>22.10.1.1</t>
  </si>
  <si>
    <t>22.10.1.2</t>
  </si>
  <si>
    <t>22.10.2</t>
  </si>
  <si>
    <t>22.10.2.1</t>
  </si>
  <si>
    <t>22.10.2.2</t>
  </si>
  <si>
    <t>Fresado de pavimento existente</t>
  </si>
  <si>
    <t>22.2.4</t>
  </si>
  <si>
    <t>Adecuación de bajadas existentes</t>
  </si>
  <si>
    <t xml:space="preserve">Provisión e instalación de nuevas bajadas pluviales </t>
  </si>
  <si>
    <t>ml</t>
  </si>
  <si>
    <t>Un</t>
  </si>
  <si>
    <t>Provisión e instalación de artefacto tipo Lumenac Saturno 100 o calidad superior</t>
  </si>
  <si>
    <t>Provisión e instalación de Tablero Seccional</t>
  </si>
  <si>
    <t>Acometida Eléctrica – Empalme a tablero existente</t>
  </si>
  <si>
    <t>Provisión e instalación de artefacto tipo Gamasonic GX-2F PLUS o calidad superior</t>
  </si>
  <si>
    <t>22.8.5</t>
  </si>
  <si>
    <t>22.8.6</t>
  </si>
  <si>
    <t>22.9.3</t>
  </si>
  <si>
    <t>22.9.4</t>
  </si>
  <si>
    <t>22.9.5</t>
  </si>
  <si>
    <t>22.9.6</t>
  </si>
  <si>
    <t>Provisión e instalacion de columna de iluminación y luminaria</t>
  </si>
  <si>
    <t>Revoques</t>
  </si>
  <si>
    <t>Revoque Grueso o Jaharro</t>
  </si>
  <si>
    <t>Jaharro exterior</t>
  </si>
  <si>
    <t>Jaharro interior</t>
  </si>
  <si>
    <t>Revoque fino o enlucido</t>
  </si>
  <si>
    <t>Enlucido  exterior</t>
  </si>
  <si>
    <t>Enlucido interior</t>
  </si>
  <si>
    <t>Sellado de fisuras en losa</t>
  </si>
  <si>
    <t>Adecuacion de columnas de iluminacion existentes</t>
  </si>
  <si>
    <t>22.2.5</t>
  </si>
  <si>
    <t>22.4.3</t>
  </si>
  <si>
    <t>22.4.4</t>
  </si>
  <si>
    <t>22.9.7</t>
  </si>
  <si>
    <t>22.9.8</t>
  </si>
  <si>
    <t>22.9.9</t>
  </si>
  <si>
    <t>22.11</t>
  </si>
  <si>
    <t>22.11.1</t>
  </si>
  <si>
    <t>22.11.1.1</t>
  </si>
  <si>
    <t>22.11.2</t>
  </si>
  <si>
    <t>22.11.3</t>
  </si>
  <si>
    <t>22.11.3.1</t>
  </si>
  <si>
    <t xml:space="preserve">ADECUACION DE AREAS DE INFLUENCIA - ANDENES 15 Y 16 
ESTACION CONSTITUCION
</t>
  </si>
  <si>
    <t>Desmonte de revoques húmedos y/o desprendidos</t>
  </si>
  <si>
    <t>22.2.6</t>
  </si>
  <si>
    <t>Aislación hidrófuga cementicia vertical</t>
  </si>
  <si>
    <t xml:space="preserve">Provisión y montaje de chapas traslúcida sobre andenes 15 y 16 - contempla babetas, accesorios y sujeciones necesarios </t>
  </si>
  <si>
    <t>Pavimento</t>
  </si>
  <si>
    <t>Demarcación vial</t>
  </si>
  <si>
    <t>22.7.2</t>
  </si>
  <si>
    <t>Vinculación a sistema existente</t>
  </si>
  <si>
    <t xml:space="preserve">Provisión e instalación de canaletas y zinguerías </t>
  </si>
  <si>
    <t>Desmonte de chapas en cubiertas: Playa de Carga. Incluye canaletas, zinguerías, sujeciones y accesorios</t>
  </si>
  <si>
    <t>Desmonte de chapas en cubiertas: Andenes 15 y 16. Incluye canaletas, zinguerías, sujeciones y accesorios</t>
  </si>
  <si>
    <t>Provisión y colocación de Caño Cámara</t>
  </si>
  <si>
    <t>Instalaciones eléctricas de primera calidad, bocas, conducto unipolar; material y mano de obra sin colocación de artefactos</t>
  </si>
  <si>
    <t>Provisión y tendido de bandejas portacables de acero galvanizado de ancho variable. Incluye soportes y fijaciones.</t>
  </si>
  <si>
    <t>Provisión e instalación de artefacto tipo Lumenac Marea Led 220 o calidad superior</t>
  </si>
  <si>
    <t>22.11.2.2</t>
  </si>
  <si>
    <t>De Muros Interiores de Revoque Fino</t>
  </si>
  <si>
    <t>22.11.4</t>
  </si>
  <si>
    <t>22.11.4.1</t>
  </si>
  <si>
    <t>Al látex con enduído</t>
  </si>
  <si>
    <t xml:space="preserve">Al látex acrílico </t>
  </si>
  <si>
    <t>Esmalte sintético sobre carpinterías y herrerías</t>
  </si>
  <si>
    <t>De Estructura Metálica</t>
  </si>
  <si>
    <t>Desmonte de instalación eléctrica existente. Incluye artefactos, accesorios y tendido</t>
  </si>
  <si>
    <t>Reparación y puesta en valor de estructura metálica existente en cubiertas en sector estacionamiento de motos. Incluye tratamiento de arenado, anticorrosivo y/o reemplazo de elementos constitutivos.</t>
  </si>
  <si>
    <t>Revisión, destape y limpieza de sistema existente. Incluye cámaras</t>
  </si>
  <si>
    <t>22.3.4</t>
  </si>
  <si>
    <t xml:space="preserve">Provisión y colocación de  vidrios 3+3 laminado </t>
  </si>
  <si>
    <t>Reparación y puesta en valor de estructura metálica existente de cubiertas en Andenes 15 y 16. Incluye tratamiento  de arenado, anticorrosivo y/o reemplazo de elementos constitutivos.</t>
  </si>
  <si>
    <t>Reparación y puesta en valor de estructura metálica existente en tímpano sur - Cubierta andenes 15 y 16.  Incluye tratamiento de arenado, anticorrosivo y/o reemplazo de elementos constitutivos.</t>
  </si>
  <si>
    <t>m3</t>
  </si>
  <si>
    <t>CABREADAS</t>
  </si>
  <si>
    <t xml:space="preserve">Cantidad </t>
  </si>
  <si>
    <t>Perimetro de la secion</t>
  </si>
  <si>
    <t>Longitud de perfiles en cada cabreada</t>
  </si>
  <si>
    <t>Superficie de Cabreada</t>
  </si>
  <si>
    <t>Sección 2 L 80 80</t>
  </si>
  <si>
    <t>(u)</t>
  </si>
  <si>
    <t>(m)</t>
  </si>
  <si>
    <t>(m2)</t>
  </si>
  <si>
    <t>Cabreadas</t>
  </si>
  <si>
    <t>Vinculación</t>
  </si>
  <si>
    <t>Arriostram</t>
  </si>
  <si>
    <t>Correas</t>
  </si>
  <si>
    <t>Superficie pintable</t>
  </si>
  <si>
    <t>MENSULAS</t>
  </si>
  <si>
    <t>Mensulas</t>
  </si>
  <si>
    <t>ALERO (2 modulos)</t>
  </si>
  <si>
    <t>Sercha</t>
  </si>
  <si>
    <t>Columna</t>
  </si>
  <si>
    <t>Viga</t>
  </si>
  <si>
    <t>Pantalla</t>
  </si>
  <si>
    <t>SEMI COLUMNAS de APOYO</t>
  </si>
  <si>
    <t>22.11.4.2</t>
  </si>
  <si>
    <t>22.11.5</t>
  </si>
  <si>
    <t>22.11.5.1</t>
  </si>
  <si>
    <t>De frisos</t>
  </si>
  <si>
    <t>Reparación y puesta en valor de estructura metálica existente de cubiertas en Playa de Carga. Incluye tratamiento  de arenado, anticorrosivo y/o reemplazo de elementos constitutivos.</t>
  </si>
  <si>
    <t>Ejecución de pavimento de hormigón armado</t>
  </si>
  <si>
    <t>Esmalte sintetico (h:1,60 mts)</t>
  </si>
  <si>
    <t xml:space="preserve">Tratamiento y adecuación de estructuras </t>
  </si>
  <si>
    <r>
      <t xml:space="preserve">Trabajos Preliminares </t>
    </r>
    <r>
      <rPr>
        <b/>
        <sz val="12"/>
        <color rgb="FFFF0000"/>
        <rFont val="Arial"/>
        <family val="2"/>
      </rPr>
      <t>(hasta 5% del monto ofertado)</t>
    </r>
  </si>
  <si>
    <t>Precio Unitario sin IVA</t>
  </si>
  <si>
    <t>Total sin IVA</t>
  </si>
  <si>
    <t>Subtotal Rubro sin IVA</t>
  </si>
  <si>
    <t>TOTAL (en pesos, sin IVA)</t>
  </si>
  <si>
    <t>IVA (21%)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</si>
</sst>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$&quot;\ * #,##0.00_ ;_ &quot;$&quot;\ * \-#,##0.00_ ;_ &quot;$&quot;\ * &quot;-&quot;??_ ;_ @_ "/>
    <numFmt numFmtId="43" formatCode="_ * #,##0.00_ ;_ * \-#,##0.00_ ;_ * &quot;-&quot;??_ ;_ @_ "/>
    <numFmt numFmtId="164" formatCode="_ [$$-2C0A]\ * #,##0.00_ ;_ [$$-2C0A]\ * \-#,##0.00_ ;_ [$$-2C0A]\ * &quot;-&quot;??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Tahoma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181">
    <xf numFmtId="0" fontId="0" fillId="0" borderId="0" xfId="0"/>
    <xf numFmtId="0" fontId="0" fillId="0" borderId="0" xfId="0" applyFill="1"/>
    <xf numFmtId="0" fontId="3" fillId="0" borderId="2" xfId="0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/>
    </xf>
    <xf numFmtId="3" fontId="3" fillId="0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2" xfId="0" applyFont="1" applyFill="1" applyBorder="1" applyAlignment="1">
      <alignment horizontal="left" vertical="center" wrapText="1"/>
    </xf>
    <xf numFmtId="0" fontId="5" fillId="3" borderId="13" xfId="0" applyFont="1" applyFill="1" applyBorder="1"/>
    <xf numFmtId="0" fontId="5" fillId="3" borderId="13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4" xfId="0" applyFont="1" applyBorder="1"/>
    <xf numFmtId="0" fontId="6" fillId="0" borderId="10" xfId="0" applyFont="1" applyBorder="1"/>
    <xf numFmtId="0" fontId="6" fillId="0" borderId="15" xfId="0" applyFont="1" applyBorder="1" applyAlignment="1">
      <alignment horizontal="center"/>
    </xf>
    <xf numFmtId="0" fontId="0" fillId="0" borderId="0" xfId="0" applyBorder="1"/>
    <xf numFmtId="0" fontId="6" fillId="0" borderId="14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164" fontId="3" fillId="0" borderId="18" xfId="0" applyNumberFormat="1" applyFont="1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164" fontId="3" fillId="0" borderId="20" xfId="0" applyNumberFormat="1" applyFont="1" applyBorder="1" applyAlignment="1">
      <alignment vertical="center"/>
    </xf>
    <xf numFmtId="0" fontId="5" fillId="3" borderId="22" xfId="0" applyFont="1" applyFill="1" applyBorder="1"/>
    <xf numFmtId="0" fontId="6" fillId="0" borderId="24" xfId="0" applyFont="1" applyBorder="1"/>
    <xf numFmtId="0" fontId="3" fillId="0" borderId="26" xfId="0" applyFont="1" applyBorder="1" applyAlignment="1">
      <alignment horizontal="center" vertical="center"/>
    </xf>
    <xf numFmtId="0" fontId="5" fillId="3" borderId="21" xfId="0" applyFont="1" applyFill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27" xfId="0" applyFont="1" applyBorder="1"/>
    <xf numFmtId="0" fontId="6" fillId="0" borderId="28" xfId="0" applyFont="1" applyBorder="1"/>
    <xf numFmtId="0" fontId="6" fillId="0" borderId="29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25" xfId="0" applyBorder="1"/>
    <xf numFmtId="0" fontId="6" fillId="0" borderId="0" xfId="0" applyFont="1" applyBorder="1"/>
    <xf numFmtId="0" fontId="6" fillId="0" borderId="35" xfId="0" applyFont="1" applyBorder="1" applyAlignment="1">
      <alignment horizontal="center"/>
    </xf>
    <xf numFmtId="0" fontId="6" fillId="0" borderId="10" xfId="0" applyFont="1" applyBorder="1" applyAlignment="1">
      <alignment wrapText="1"/>
    </xf>
    <xf numFmtId="0" fontId="6" fillId="0" borderId="14" xfId="0" applyFont="1" applyFill="1" applyBorder="1"/>
    <xf numFmtId="0" fontId="6" fillId="0" borderId="36" xfId="0" applyFont="1" applyBorder="1"/>
    <xf numFmtId="0" fontId="0" fillId="0" borderId="0" xfId="0" applyFill="1" applyBorder="1"/>
    <xf numFmtId="0" fontId="6" fillId="0" borderId="19" xfId="0" applyFont="1" applyBorder="1" applyAlignment="1">
      <alignment horizontal="center"/>
    </xf>
    <xf numFmtId="0" fontId="6" fillId="0" borderId="39" xfId="0" applyFont="1" applyFill="1" applyBorder="1" applyAlignment="1">
      <alignment horizontal="center"/>
    </xf>
    <xf numFmtId="0" fontId="6" fillId="0" borderId="33" xfId="0" applyFont="1" applyFill="1" applyBorder="1"/>
    <xf numFmtId="0" fontId="6" fillId="0" borderId="36" xfId="0" applyFont="1" applyFill="1" applyBorder="1"/>
    <xf numFmtId="0" fontId="9" fillId="4" borderId="41" xfId="0" applyFont="1" applyFill="1" applyBorder="1" applyAlignment="1">
      <alignment vertical="center"/>
    </xf>
    <xf numFmtId="0" fontId="9" fillId="4" borderId="42" xfId="0" applyFont="1" applyFill="1" applyBorder="1" applyAlignment="1">
      <alignment vertical="center"/>
    </xf>
    <xf numFmtId="0" fontId="9" fillId="4" borderId="43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6" fillId="0" borderId="2" xfId="0" applyFont="1" applyBorder="1"/>
    <xf numFmtId="0" fontId="6" fillId="0" borderId="11" xfId="0" applyFont="1" applyBorder="1"/>
    <xf numFmtId="0" fontId="6" fillId="0" borderId="11" xfId="0" applyFont="1" applyBorder="1" applyAlignment="1">
      <alignment horizontal="center"/>
    </xf>
    <xf numFmtId="0" fontId="6" fillId="0" borderId="44" xfId="0" applyFont="1" applyBorder="1"/>
    <xf numFmtId="0" fontId="6" fillId="0" borderId="45" xfId="0" applyFont="1" applyBorder="1" applyAlignment="1">
      <alignment horizontal="center"/>
    </xf>
    <xf numFmtId="0" fontId="6" fillId="0" borderId="33" xfId="0" applyFont="1" applyBorder="1"/>
    <xf numFmtId="3" fontId="3" fillId="0" borderId="35" xfId="0" applyNumberFormat="1" applyFont="1" applyFill="1" applyBorder="1" applyAlignment="1">
      <alignment horizontal="center" vertical="center"/>
    </xf>
    <xf numFmtId="0" fontId="6" fillId="0" borderId="35" xfId="0" applyFont="1" applyBorder="1"/>
    <xf numFmtId="3" fontId="3" fillId="0" borderId="3" xfId="0" applyNumberFormat="1" applyFont="1" applyFill="1" applyBorder="1" applyAlignment="1">
      <alignment horizontal="center" vertical="center"/>
    </xf>
    <xf numFmtId="0" fontId="6" fillId="0" borderId="12" xfId="0" applyFont="1" applyBorder="1"/>
    <xf numFmtId="0" fontId="6" fillId="0" borderId="20" xfId="0" applyFont="1" applyBorder="1"/>
    <xf numFmtId="0" fontId="2" fillId="5" borderId="13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wrapText="1"/>
    </xf>
    <xf numFmtId="0" fontId="6" fillId="0" borderId="2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wrapText="1"/>
    </xf>
    <xf numFmtId="0" fontId="6" fillId="0" borderId="48" xfId="0" applyFont="1" applyBorder="1" applyAlignment="1">
      <alignment horizontal="center"/>
    </xf>
    <xf numFmtId="0" fontId="6" fillId="0" borderId="47" xfId="0" applyFont="1" applyBorder="1" applyAlignment="1">
      <alignment horizontal="center"/>
    </xf>
    <xf numFmtId="3" fontId="3" fillId="0" borderId="47" xfId="0" applyNumberFormat="1" applyFont="1" applyFill="1" applyBorder="1" applyAlignment="1">
      <alignment horizontal="center" vertical="center"/>
    </xf>
    <xf numFmtId="0" fontId="6" fillId="0" borderId="47" xfId="0" applyFont="1" applyBorder="1"/>
    <xf numFmtId="0" fontId="2" fillId="5" borderId="22" xfId="0" applyFont="1" applyFill="1" applyBorder="1" applyAlignment="1">
      <alignment horizontal="left" vertical="center" wrapText="1"/>
    </xf>
    <xf numFmtId="0" fontId="6" fillId="0" borderId="51" xfId="0" applyFont="1" applyBorder="1" applyAlignment="1">
      <alignment horizontal="center"/>
    </xf>
    <xf numFmtId="0" fontId="6" fillId="0" borderId="3" xfId="0" applyFont="1" applyBorder="1" applyAlignment="1">
      <alignment wrapText="1"/>
    </xf>
    <xf numFmtId="0" fontId="6" fillId="0" borderId="33" xfId="0" applyFont="1" applyBorder="1" applyAlignment="1">
      <alignment horizontal="center"/>
    </xf>
    <xf numFmtId="0" fontId="6" fillId="0" borderId="53" xfId="0" applyFont="1" applyBorder="1" applyAlignment="1">
      <alignment horizontal="center"/>
    </xf>
    <xf numFmtId="0" fontId="6" fillId="0" borderId="14" xfId="0" applyFont="1" applyBorder="1" applyAlignment="1">
      <alignment wrapText="1"/>
    </xf>
    <xf numFmtId="3" fontId="3" fillId="0" borderId="14" xfId="0" applyNumberFormat="1" applyFont="1" applyFill="1" applyBorder="1" applyAlignment="1">
      <alignment horizontal="center" vertical="center"/>
    </xf>
    <xf numFmtId="0" fontId="6" fillId="0" borderId="49" xfId="0" applyFont="1" applyBorder="1"/>
    <xf numFmtId="0" fontId="6" fillId="0" borderId="11" xfId="0" applyFont="1" applyBorder="1" applyAlignment="1">
      <alignment wrapText="1"/>
    </xf>
    <xf numFmtId="3" fontId="3" fillId="0" borderId="10" xfId="0" applyNumberFormat="1" applyFont="1" applyFill="1" applyBorder="1" applyAlignment="1">
      <alignment horizontal="center" vertical="center"/>
    </xf>
    <xf numFmtId="0" fontId="6" fillId="0" borderId="50" xfId="0" applyFont="1" applyBorder="1" applyAlignment="1">
      <alignment horizontal="center"/>
    </xf>
    <xf numFmtId="0" fontId="6" fillId="0" borderId="54" xfId="0" applyFont="1" applyBorder="1" applyAlignment="1">
      <alignment horizontal="center"/>
    </xf>
    <xf numFmtId="3" fontId="3" fillId="0" borderId="52" xfId="0" applyNumberFormat="1" applyFont="1" applyFill="1" applyBorder="1" applyAlignment="1">
      <alignment horizontal="center" vertical="center"/>
    </xf>
    <xf numFmtId="0" fontId="6" fillId="0" borderId="55" xfId="0" applyFont="1" applyBorder="1"/>
    <xf numFmtId="0" fontId="6" fillId="0" borderId="52" xfId="0" applyFont="1" applyBorder="1"/>
    <xf numFmtId="0" fontId="2" fillId="5" borderId="46" xfId="0" applyFont="1" applyFill="1" applyBorder="1" applyAlignment="1">
      <alignment horizontal="left" vertical="center" wrapText="1"/>
    </xf>
    <xf numFmtId="0" fontId="2" fillId="5" borderId="32" xfId="0" applyFont="1" applyFill="1" applyBorder="1" applyAlignment="1">
      <alignment horizontal="left" vertical="center" wrapText="1"/>
    </xf>
    <xf numFmtId="0" fontId="0" fillId="0" borderId="33" xfId="0" applyBorder="1"/>
    <xf numFmtId="0" fontId="0" fillId="0" borderId="57" xfId="0" applyBorder="1"/>
    <xf numFmtId="0" fontId="6" fillId="0" borderId="58" xfId="0" applyFont="1" applyFill="1" applyBorder="1"/>
    <xf numFmtId="0" fontId="6" fillId="0" borderId="58" xfId="0" applyFont="1" applyBorder="1" applyAlignment="1">
      <alignment horizontal="center"/>
    </xf>
    <xf numFmtId="3" fontId="3" fillId="0" borderId="58" xfId="0" applyNumberFormat="1" applyFont="1" applyFill="1" applyBorder="1" applyAlignment="1">
      <alignment horizontal="center" vertical="center"/>
    </xf>
    <xf numFmtId="0" fontId="6" fillId="0" borderId="11" xfId="0" applyFont="1" applyFill="1" applyBorder="1"/>
    <xf numFmtId="0" fontId="6" fillId="0" borderId="61" xfId="0" applyFont="1" applyBorder="1"/>
    <xf numFmtId="0" fontId="6" fillId="0" borderId="62" xfId="0" applyFont="1" applyBorder="1"/>
    <xf numFmtId="0" fontId="6" fillId="0" borderId="35" xfId="0" applyFont="1" applyBorder="1" applyAlignment="1">
      <alignment wrapText="1"/>
    </xf>
    <xf numFmtId="0" fontId="6" fillId="0" borderId="27" xfId="0" applyFont="1" applyFill="1" applyBorder="1" applyAlignment="1">
      <alignment wrapText="1"/>
    </xf>
    <xf numFmtId="0" fontId="6" fillId="0" borderId="48" xfId="0" applyFont="1" applyFill="1" applyBorder="1" applyAlignment="1">
      <alignment wrapText="1"/>
    </xf>
    <xf numFmtId="3" fontId="3" fillId="0" borderId="0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wrapText="1"/>
    </xf>
    <xf numFmtId="0" fontId="6" fillId="0" borderId="15" xfId="0" applyFont="1" applyFill="1" applyBorder="1" applyAlignment="1">
      <alignment wrapText="1"/>
    </xf>
    <xf numFmtId="0" fontId="6" fillId="0" borderId="59" xfId="0" applyFont="1" applyBorder="1"/>
    <xf numFmtId="0" fontId="6" fillId="0" borderId="3" xfId="0" applyFont="1" applyBorder="1"/>
    <xf numFmtId="0" fontId="6" fillId="0" borderId="47" xfId="0" applyFont="1" applyBorder="1" applyAlignment="1">
      <alignment wrapText="1"/>
    </xf>
    <xf numFmtId="0" fontId="8" fillId="0" borderId="4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/>
    </xf>
    <xf numFmtId="0" fontId="6" fillId="0" borderId="63" xfId="0" applyFont="1" applyFill="1" applyBorder="1" applyAlignment="1">
      <alignment horizontal="center"/>
    </xf>
    <xf numFmtId="0" fontId="3" fillId="0" borderId="35" xfId="0" applyFont="1" applyFill="1" applyBorder="1" applyAlignment="1">
      <alignment horizontal="left" vertical="center" wrapText="1"/>
    </xf>
    <xf numFmtId="0" fontId="3" fillId="0" borderId="40" xfId="0" applyFont="1" applyFill="1" applyBorder="1" applyAlignment="1">
      <alignment horizontal="left" vertical="center" wrapText="1"/>
    </xf>
    <xf numFmtId="0" fontId="3" fillId="0" borderId="64" xfId="0" applyFont="1" applyFill="1" applyBorder="1" applyAlignment="1">
      <alignment horizontal="center" vertical="center"/>
    </xf>
    <xf numFmtId="3" fontId="3" fillId="0" borderId="56" xfId="0" applyNumberFormat="1" applyFont="1" applyFill="1" applyBorder="1" applyAlignment="1">
      <alignment horizontal="center" vertical="center"/>
    </xf>
    <xf numFmtId="0" fontId="6" fillId="0" borderId="56" xfId="0" applyFont="1" applyBorder="1"/>
    <xf numFmtId="0" fontId="6" fillId="0" borderId="65" xfId="0" applyFont="1" applyBorder="1"/>
    <xf numFmtId="0" fontId="6" fillId="0" borderId="40" xfId="0" applyFont="1" applyFill="1" applyBorder="1" applyAlignment="1">
      <alignment horizontal="center"/>
    </xf>
    <xf numFmtId="0" fontId="0" fillId="0" borderId="31" xfId="0" applyBorder="1" applyAlignment="1">
      <alignment horizontal="center"/>
    </xf>
    <xf numFmtId="0" fontId="2" fillId="5" borderId="21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/>
    </xf>
    <xf numFmtId="0" fontId="0" fillId="0" borderId="35" xfId="0" applyBorder="1"/>
    <xf numFmtId="0" fontId="2" fillId="5" borderId="1" xfId="0" applyFont="1" applyFill="1" applyBorder="1" applyAlignment="1">
      <alignment horizontal="left" vertical="center" wrapText="1"/>
    </xf>
    <xf numFmtId="0" fontId="0" fillId="0" borderId="11" xfId="0" applyBorder="1"/>
    <xf numFmtId="0" fontId="2" fillId="5" borderId="17" xfId="0" applyFont="1" applyFill="1" applyBorder="1" applyAlignment="1">
      <alignment horizontal="left" vertical="center" wrapText="1"/>
    </xf>
    <xf numFmtId="0" fontId="0" fillId="0" borderId="20" xfId="0" applyBorder="1"/>
    <xf numFmtId="0" fontId="2" fillId="5" borderId="54" xfId="0" applyFont="1" applyFill="1" applyBorder="1" applyAlignment="1">
      <alignment horizontal="left" vertical="center" wrapText="1"/>
    </xf>
    <xf numFmtId="0" fontId="0" fillId="0" borderId="53" xfId="0" applyBorder="1" applyAlignment="1">
      <alignment horizontal="center"/>
    </xf>
    <xf numFmtId="0" fontId="6" fillId="0" borderId="10" xfId="0" applyFont="1" applyFill="1" applyBorder="1" applyAlignment="1">
      <alignment wrapText="1"/>
    </xf>
    <xf numFmtId="0" fontId="6" fillId="0" borderId="11" xfId="0" applyFont="1" applyFill="1" applyBorder="1" applyAlignment="1">
      <alignment wrapText="1"/>
    </xf>
    <xf numFmtId="0" fontId="2" fillId="0" borderId="34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/>
    </xf>
    <xf numFmtId="164" fontId="2" fillId="0" borderId="34" xfId="2" applyNumberFormat="1" applyFont="1" applyFill="1" applyBorder="1" applyAlignment="1">
      <alignment horizontal="center" vertical="center" wrapText="1"/>
    </xf>
    <xf numFmtId="44" fontId="2" fillId="0" borderId="34" xfId="2" applyFont="1" applyFill="1" applyBorder="1" applyAlignment="1">
      <alignment horizontal="center" vertical="center" wrapText="1"/>
    </xf>
    <xf numFmtId="43" fontId="2" fillId="0" borderId="34" xfId="1" applyFont="1" applyFill="1" applyBorder="1" applyAlignment="1">
      <alignment horizontal="center" vertical="center" wrapText="1"/>
    </xf>
    <xf numFmtId="0" fontId="8" fillId="6" borderId="0" xfId="0" applyFont="1" applyFill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8" fillId="0" borderId="52" xfId="0" applyFont="1" applyBorder="1"/>
    <xf numFmtId="0" fontId="8" fillId="0" borderId="66" xfId="0" applyFont="1" applyFill="1" applyBorder="1"/>
    <xf numFmtId="0" fontId="0" fillId="6" borderId="0" xfId="0" applyFill="1" applyAlignment="1">
      <alignment horizontal="center"/>
    </xf>
    <xf numFmtId="0" fontId="8" fillId="0" borderId="0" xfId="0" applyFont="1" applyFill="1" applyBorder="1"/>
    <xf numFmtId="0" fontId="8" fillId="0" borderId="66" xfId="0" applyFont="1" applyBorder="1"/>
    <xf numFmtId="0" fontId="6" fillId="0" borderId="25" xfId="0" applyFont="1" applyBorder="1"/>
    <xf numFmtId="0" fontId="6" fillId="0" borderId="13" xfId="0" applyFont="1" applyBorder="1" applyAlignment="1">
      <alignment horizontal="center" vertical="center"/>
    </xf>
    <xf numFmtId="0" fontId="6" fillId="0" borderId="52" xfId="0" applyFont="1" applyFill="1" applyBorder="1" applyAlignment="1">
      <alignment horizontal="left" wrapText="1"/>
    </xf>
    <xf numFmtId="0" fontId="0" fillId="0" borderId="1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5" fillId="3" borderId="67" xfId="0" applyFont="1" applyFill="1" applyBorder="1" applyAlignment="1">
      <alignment horizontal="center"/>
    </xf>
    <xf numFmtId="0" fontId="5" fillId="3" borderId="40" xfId="0" applyFont="1" applyFill="1" applyBorder="1"/>
    <xf numFmtId="0" fontId="5" fillId="3" borderId="40" xfId="0" applyFont="1" applyFill="1" applyBorder="1" applyAlignment="1">
      <alignment horizontal="center"/>
    </xf>
    <xf numFmtId="0" fontId="5" fillId="3" borderId="68" xfId="0" applyFont="1" applyFill="1" applyBorder="1"/>
    <xf numFmtId="0" fontId="6" fillId="0" borderId="16" xfId="0" applyFont="1" applyBorder="1" applyAlignment="1">
      <alignment horizontal="center"/>
    </xf>
    <xf numFmtId="0" fontId="2" fillId="5" borderId="16" xfId="0" applyFont="1" applyFill="1" applyBorder="1" applyAlignment="1">
      <alignment horizontal="center" vertical="center" wrapText="1"/>
    </xf>
    <xf numFmtId="0" fontId="3" fillId="0" borderId="56" xfId="0" applyFont="1" applyFill="1" applyBorder="1" applyAlignment="1">
      <alignment horizontal="left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/>
    </xf>
    <xf numFmtId="0" fontId="8" fillId="0" borderId="0" xfId="0" applyFont="1" applyBorder="1" applyAlignment="1">
      <alignment horizontal="center"/>
    </xf>
    <xf numFmtId="164" fontId="2" fillId="2" borderId="5" xfId="2" applyNumberFormat="1" applyFont="1" applyFill="1" applyBorder="1" applyAlignment="1">
      <alignment horizontal="center" vertical="center" wrapText="1"/>
    </xf>
    <xf numFmtId="164" fontId="2" fillId="2" borderId="6" xfId="2" applyNumberFormat="1" applyFont="1" applyFill="1" applyBorder="1" applyAlignment="1">
      <alignment horizontal="center" vertical="center" wrapText="1"/>
    </xf>
    <xf numFmtId="44" fontId="2" fillId="2" borderId="5" xfId="2" applyFont="1" applyFill="1" applyBorder="1" applyAlignment="1">
      <alignment horizontal="center" vertical="center" wrapText="1"/>
    </xf>
    <xf numFmtId="44" fontId="2" fillId="2" borderId="6" xfId="2" applyFont="1" applyFill="1" applyBorder="1" applyAlignment="1">
      <alignment horizontal="center" vertical="center" wrapText="1"/>
    </xf>
    <xf numFmtId="43" fontId="2" fillId="2" borderId="7" xfId="1" applyFont="1" applyFill="1" applyBorder="1" applyAlignment="1">
      <alignment horizontal="center" vertical="center" wrapText="1"/>
    </xf>
    <xf numFmtId="43" fontId="2" fillId="2" borderId="9" xfId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</cellXfs>
  <cellStyles count="4">
    <cellStyle name="Millares" xfId="1" builtinId="3"/>
    <cellStyle name="Mon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582707</xdr:colOff>
      <xdr:row>0</xdr:row>
      <xdr:rowOff>112061</xdr:rowOff>
    </xdr:from>
    <xdr:to>
      <xdr:col>8</xdr:col>
      <xdr:colOff>246531</xdr:colOff>
      <xdr:row>3</xdr:row>
      <xdr:rowOff>41839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492" t="36910" r="73791" b="35968"/>
        <a:stretch/>
      </xdr:blipFill>
      <xdr:spPr bwMode="auto">
        <a:xfrm>
          <a:off x="7552766" y="112061"/>
          <a:ext cx="1949824" cy="73660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6"/>
  <sheetViews>
    <sheetView tabSelected="1" zoomScale="85" zoomScaleNormal="85" workbookViewId="0">
      <selection activeCell="N38" sqref="N38"/>
    </sheetView>
  </sheetViews>
  <sheetFormatPr baseColWidth="10" defaultRowHeight="15" x14ac:dyDescent="0.25"/>
  <cols>
    <col min="2" max="2" width="8.42578125" style="7" bestFit="1" customWidth="1"/>
    <col min="3" max="3" width="65.85546875" bestFit="1" customWidth="1"/>
    <col min="4" max="4" width="9.5703125" style="7" bestFit="1" customWidth="1"/>
    <col min="5" max="5" width="9.28515625" style="7" customWidth="1"/>
    <col min="6" max="9" width="11.42578125" customWidth="1"/>
  </cols>
  <sheetData>
    <row r="1" spans="1:9" ht="15.75" thickBot="1" x14ac:dyDescent="0.3"/>
    <row r="2" spans="1:9" ht="29.25" customHeight="1" x14ac:dyDescent="0.25">
      <c r="B2" s="108" t="s">
        <v>9</v>
      </c>
      <c r="C2" s="162" t="s">
        <v>101</v>
      </c>
      <c r="D2" s="163"/>
      <c r="E2" s="163"/>
      <c r="F2" s="34"/>
      <c r="G2" s="34"/>
      <c r="H2" s="35"/>
    </row>
    <row r="3" spans="1:9" ht="18.75" thickBot="1" x14ac:dyDescent="0.3">
      <c r="B3" s="33"/>
      <c r="C3" s="164" t="s">
        <v>35</v>
      </c>
      <c r="D3" s="164"/>
      <c r="E3" s="164"/>
      <c r="F3" s="15"/>
      <c r="G3" s="15"/>
      <c r="H3" s="36"/>
    </row>
    <row r="4" spans="1:9" ht="15.75" customHeight="1" x14ac:dyDescent="0.25">
      <c r="B4" s="171" t="s">
        <v>13</v>
      </c>
      <c r="C4" s="173" t="s">
        <v>0</v>
      </c>
      <c r="D4" s="175" t="s">
        <v>1</v>
      </c>
      <c r="E4" s="173" t="s">
        <v>2</v>
      </c>
      <c r="F4" s="165" t="s">
        <v>164</v>
      </c>
      <c r="G4" s="167" t="s">
        <v>165</v>
      </c>
      <c r="H4" s="169" t="s">
        <v>166</v>
      </c>
    </row>
    <row r="5" spans="1:9" ht="27.75" customHeight="1" thickBot="1" x14ac:dyDescent="0.3">
      <c r="B5" s="172"/>
      <c r="C5" s="174"/>
      <c r="D5" s="176"/>
      <c r="E5" s="174"/>
      <c r="F5" s="166"/>
      <c r="G5" s="168"/>
      <c r="H5" s="170"/>
      <c r="I5" s="1"/>
    </row>
    <row r="6" spans="1:9" ht="15.75" thickBot="1" x14ac:dyDescent="0.3">
      <c r="B6" s="130"/>
      <c r="C6" s="130"/>
      <c r="D6" s="131"/>
      <c r="E6" s="130"/>
      <c r="F6" s="132"/>
      <c r="G6" s="133"/>
      <c r="H6" s="134"/>
      <c r="I6" s="42"/>
    </row>
    <row r="7" spans="1:9" ht="15.75" x14ac:dyDescent="0.25">
      <c r="A7" s="15"/>
      <c r="B7" s="152" t="s">
        <v>3</v>
      </c>
      <c r="C7" s="153" t="s">
        <v>163</v>
      </c>
      <c r="D7" s="154"/>
      <c r="E7" s="154"/>
      <c r="F7" s="153"/>
      <c r="G7" s="153"/>
      <c r="H7" s="155"/>
      <c r="I7" s="1"/>
    </row>
    <row r="8" spans="1:9" x14ac:dyDescent="0.25">
      <c r="A8" s="15"/>
      <c r="B8" s="23" t="s">
        <v>4</v>
      </c>
      <c r="C8" s="8" t="s">
        <v>8</v>
      </c>
      <c r="D8" s="2" t="s">
        <v>5</v>
      </c>
      <c r="E8" s="3">
        <v>1</v>
      </c>
      <c r="F8" s="3"/>
      <c r="G8" s="3"/>
      <c r="H8" s="18"/>
      <c r="I8" s="1"/>
    </row>
    <row r="9" spans="1:9" x14ac:dyDescent="0.25">
      <c r="A9" s="15"/>
      <c r="B9" s="19" t="s">
        <v>6</v>
      </c>
      <c r="C9" s="4" t="s">
        <v>12</v>
      </c>
      <c r="D9" s="5" t="s">
        <v>5</v>
      </c>
      <c r="E9" s="3">
        <v>1</v>
      </c>
      <c r="F9" s="6"/>
      <c r="G9" s="6"/>
      <c r="H9" s="20"/>
      <c r="I9" s="1"/>
    </row>
    <row r="10" spans="1:9" x14ac:dyDescent="0.25">
      <c r="A10" s="36"/>
      <c r="B10" s="24" t="s">
        <v>15</v>
      </c>
      <c r="C10" s="9" t="s">
        <v>36</v>
      </c>
      <c r="D10" s="10"/>
      <c r="E10" s="10"/>
      <c r="F10" s="9"/>
      <c r="G10" s="9"/>
      <c r="H10" s="21"/>
    </row>
    <row r="11" spans="1:9" s="1" customFormat="1" ht="26.25" x14ac:dyDescent="0.25">
      <c r="A11" s="42"/>
      <c r="B11" s="31" t="s">
        <v>16</v>
      </c>
      <c r="C11" s="100" t="s">
        <v>112</v>
      </c>
      <c r="D11" s="28" t="s">
        <v>14</v>
      </c>
      <c r="E11" s="3">
        <v>545</v>
      </c>
      <c r="F11" s="40"/>
      <c r="G11" s="45"/>
      <c r="H11" s="46"/>
    </row>
    <row r="12" spans="1:9" ht="26.25" x14ac:dyDescent="0.25">
      <c r="A12" s="15"/>
      <c r="B12" s="32" t="s">
        <v>17</v>
      </c>
      <c r="C12" s="101" t="s">
        <v>111</v>
      </c>
      <c r="D12" s="70" t="s">
        <v>14</v>
      </c>
      <c r="E12" s="3">
        <v>190</v>
      </c>
      <c r="F12" s="13"/>
      <c r="G12" s="13"/>
      <c r="H12" s="22"/>
    </row>
    <row r="13" spans="1:9" x14ac:dyDescent="0.25">
      <c r="A13" s="15"/>
      <c r="B13" s="25" t="s">
        <v>51</v>
      </c>
      <c r="C13" s="93" t="s">
        <v>37</v>
      </c>
      <c r="D13" s="94" t="s">
        <v>14</v>
      </c>
      <c r="E13" s="95">
        <v>42</v>
      </c>
      <c r="F13" s="13"/>
      <c r="G13" s="13"/>
      <c r="H13" s="55"/>
    </row>
    <row r="14" spans="1:9" x14ac:dyDescent="0.25">
      <c r="A14" s="15"/>
      <c r="B14" s="25" t="s">
        <v>64</v>
      </c>
      <c r="C14" s="93" t="s">
        <v>102</v>
      </c>
      <c r="D14" s="94" t="s">
        <v>14</v>
      </c>
      <c r="E14" s="95">
        <f>(60*2.8)</f>
        <v>168</v>
      </c>
      <c r="F14" s="13"/>
      <c r="G14" s="13"/>
      <c r="H14" s="55"/>
    </row>
    <row r="15" spans="1:9" ht="26.25" x14ac:dyDescent="0.25">
      <c r="A15" s="15"/>
      <c r="B15" s="25" t="s">
        <v>89</v>
      </c>
      <c r="C15" s="128" t="s">
        <v>125</v>
      </c>
      <c r="D15" s="94" t="s">
        <v>5</v>
      </c>
      <c r="E15" s="95">
        <v>1</v>
      </c>
      <c r="F15" s="13"/>
      <c r="G15" s="13"/>
      <c r="H15" s="55"/>
    </row>
    <row r="16" spans="1:9" x14ac:dyDescent="0.25">
      <c r="A16" s="15"/>
      <c r="B16" s="25" t="s">
        <v>103</v>
      </c>
      <c r="C16" s="96" t="s">
        <v>63</v>
      </c>
      <c r="D16" s="17" t="s">
        <v>132</v>
      </c>
      <c r="E16" s="58">
        <f>615*0.2</f>
        <v>123</v>
      </c>
      <c r="F16" s="13"/>
      <c r="G16" s="13"/>
      <c r="H16" s="55"/>
    </row>
    <row r="17" spans="1:12" x14ac:dyDescent="0.25">
      <c r="A17" s="15"/>
      <c r="B17" s="24" t="s">
        <v>18</v>
      </c>
      <c r="C17" s="9" t="s">
        <v>162</v>
      </c>
      <c r="D17" s="10"/>
      <c r="E17" s="10"/>
      <c r="F17" s="9"/>
      <c r="G17" s="9"/>
      <c r="H17" s="21"/>
    </row>
    <row r="18" spans="1:12" ht="39" x14ac:dyDescent="0.25">
      <c r="A18" s="15"/>
      <c r="B18" s="44" t="s">
        <v>23</v>
      </c>
      <c r="C18" s="103" t="s">
        <v>130</v>
      </c>
      <c r="D18" s="14" t="s">
        <v>14</v>
      </c>
      <c r="E18" s="3">
        <f>COMPUTOS!E10</f>
        <v>617.28</v>
      </c>
      <c r="F18" s="13"/>
      <c r="G18" s="13"/>
      <c r="H18" s="22"/>
    </row>
    <row r="19" spans="1:12" ht="39" x14ac:dyDescent="0.25">
      <c r="A19" s="15"/>
      <c r="B19" s="44" t="s">
        <v>24</v>
      </c>
      <c r="C19" s="100" t="s">
        <v>159</v>
      </c>
      <c r="D19" s="26" t="s">
        <v>14</v>
      </c>
      <c r="E19" s="3">
        <f>COMPUTOS!E16</f>
        <v>121.92</v>
      </c>
      <c r="F19" s="13"/>
      <c r="G19" s="13"/>
      <c r="H19" s="22"/>
    </row>
    <row r="20" spans="1:12" ht="39" x14ac:dyDescent="0.25">
      <c r="A20" s="15"/>
      <c r="B20" s="44" t="s">
        <v>25</v>
      </c>
      <c r="C20" s="104" t="s">
        <v>126</v>
      </c>
      <c r="D20" s="38" t="s">
        <v>14</v>
      </c>
      <c r="E20" s="3">
        <f>COMPUTOS!E25+COMPUTOS!E28</f>
        <v>503.99999999999994</v>
      </c>
      <c r="F20" s="13"/>
      <c r="G20" s="13"/>
      <c r="H20" s="22"/>
    </row>
    <row r="21" spans="1:12" ht="39" x14ac:dyDescent="0.25">
      <c r="A21" s="15"/>
      <c r="B21" s="44" t="s">
        <v>128</v>
      </c>
      <c r="C21" s="104" t="s">
        <v>131</v>
      </c>
      <c r="D21" s="38" t="s">
        <v>14</v>
      </c>
      <c r="E21" s="3">
        <f>E13*0.5</f>
        <v>21</v>
      </c>
      <c r="F21" s="13"/>
      <c r="G21" s="13"/>
      <c r="H21" s="22"/>
    </row>
    <row r="22" spans="1:12" x14ac:dyDescent="0.25">
      <c r="A22" s="15"/>
      <c r="B22" s="24" t="s">
        <v>19</v>
      </c>
      <c r="C22" s="9" t="s">
        <v>45</v>
      </c>
      <c r="D22" s="10"/>
      <c r="E22" s="10"/>
      <c r="F22" s="9"/>
      <c r="G22" s="9"/>
      <c r="H22" s="21"/>
    </row>
    <row r="23" spans="1:12" ht="26.25" x14ac:dyDescent="0.25">
      <c r="A23" s="15"/>
      <c r="B23" s="78" t="s">
        <v>26</v>
      </c>
      <c r="C23" s="79" t="s">
        <v>46</v>
      </c>
      <c r="D23" s="16" t="s">
        <v>14</v>
      </c>
      <c r="E23" s="80">
        <f>E11</f>
        <v>545</v>
      </c>
      <c r="F23" s="12"/>
      <c r="G23" s="12"/>
      <c r="H23" s="81"/>
    </row>
    <row r="24" spans="1:12" ht="26.25" x14ac:dyDescent="0.25">
      <c r="A24" s="15"/>
      <c r="B24" s="75" t="s">
        <v>27</v>
      </c>
      <c r="C24" s="76" t="s">
        <v>47</v>
      </c>
      <c r="D24" s="11" t="s">
        <v>14</v>
      </c>
      <c r="E24" s="3">
        <f>E12</f>
        <v>190</v>
      </c>
      <c r="F24" s="61"/>
      <c r="G24" s="13"/>
      <c r="H24" s="55"/>
    </row>
    <row r="25" spans="1:12" ht="26.25" x14ac:dyDescent="0.25">
      <c r="A25" s="15"/>
      <c r="B25" s="25" t="s">
        <v>90</v>
      </c>
      <c r="C25" s="99" t="s">
        <v>48</v>
      </c>
      <c r="D25" s="38" t="s">
        <v>14</v>
      </c>
      <c r="E25" s="58">
        <v>280</v>
      </c>
      <c r="F25" s="59"/>
      <c r="G25" s="106"/>
      <c r="H25" s="55"/>
    </row>
    <row r="26" spans="1:12" ht="26.25" x14ac:dyDescent="0.25">
      <c r="A26" s="15"/>
      <c r="B26" s="43" t="s">
        <v>91</v>
      </c>
      <c r="C26" s="82" t="s">
        <v>105</v>
      </c>
      <c r="D26" s="71" t="s">
        <v>14</v>
      </c>
      <c r="E26" s="6">
        <f>E23*0.1</f>
        <v>54.5</v>
      </c>
      <c r="F26" s="105"/>
      <c r="G26" s="73"/>
      <c r="H26" s="62"/>
    </row>
    <row r="27" spans="1:12" x14ac:dyDescent="0.25">
      <c r="A27" s="15"/>
      <c r="B27" s="24" t="s">
        <v>20</v>
      </c>
      <c r="C27" s="9" t="s">
        <v>49</v>
      </c>
      <c r="D27" s="10"/>
      <c r="E27" s="10"/>
      <c r="F27" s="9"/>
      <c r="G27" s="9"/>
      <c r="H27" s="21"/>
    </row>
    <row r="28" spans="1:12" x14ac:dyDescent="0.25">
      <c r="A28" s="15"/>
      <c r="B28" s="84" t="s">
        <v>28</v>
      </c>
      <c r="C28" s="69" t="s">
        <v>129</v>
      </c>
      <c r="D28" s="85" t="s">
        <v>14</v>
      </c>
      <c r="E28" s="86">
        <f>E13</f>
        <v>42</v>
      </c>
      <c r="F28" s="37"/>
      <c r="G28" s="88"/>
      <c r="H28" s="87"/>
    </row>
    <row r="29" spans="1:12" x14ac:dyDescent="0.25">
      <c r="A29" s="15"/>
      <c r="B29" s="24" t="s">
        <v>21</v>
      </c>
      <c r="C29" s="9" t="s">
        <v>44</v>
      </c>
      <c r="D29" s="10"/>
      <c r="E29" s="10"/>
      <c r="F29" s="9"/>
      <c r="G29" s="9"/>
      <c r="H29" s="21"/>
      <c r="K29" s="15"/>
    </row>
    <row r="30" spans="1:12" x14ac:dyDescent="0.25">
      <c r="A30" s="15"/>
      <c r="B30" s="32" t="s">
        <v>29</v>
      </c>
      <c r="C30" s="57" t="s">
        <v>87</v>
      </c>
      <c r="D30" s="38" t="s">
        <v>14</v>
      </c>
      <c r="E30" s="3">
        <v>80</v>
      </c>
      <c r="F30" s="13"/>
      <c r="G30" s="13"/>
      <c r="H30" s="41"/>
      <c r="L30" s="15"/>
    </row>
    <row r="31" spans="1:12" x14ac:dyDescent="0.25">
      <c r="A31" s="15"/>
      <c r="B31" s="56" t="s">
        <v>30</v>
      </c>
      <c r="C31" s="13" t="s">
        <v>104</v>
      </c>
      <c r="D31" s="38" t="s">
        <v>14</v>
      </c>
      <c r="E31" s="58">
        <f>E14</f>
        <v>168</v>
      </c>
      <c r="F31" s="59"/>
      <c r="G31" s="13"/>
      <c r="H31" s="55"/>
      <c r="L31" s="15"/>
    </row>
    <row r="32" spans="1:12" x14ac:dyDescent="0.25">
      <c r="A32" s="15"/>
      <c r="B32" s="24" t="s">
        <v>7</v>
      </c>
      <c r="C32" s="9" t="s">
        <v>106</v>
      </c>
      <c r="D32" s="10"/>
      <c r="E32" s="10"/>
      <c r="F32" s="9"/>
      <c r="G32" s="9"/>
      <c r="H32" s="21"/>
    </row>
    <row r="33" spans="1:11" x14ac:dyDescent="0.25">
      <c r="A33" s="15"/>
      <c r="B33" s="25" t="s">
        <v>31</v>
      </c>
      <c r="C33" s="128" t="s">
        <v>160</v>
      </c>
      <c r="D33" s="27" t="s">
        <v>132</v>
      </c>
      <c r="E33" s="3">
        <f>E16</f>
        <v>123</v>
      </c>
      <c r="F33" s="29"/>
      <c r="G33" s="29"/>
      <c r="H33" s="30"/>
    </row>
    <row r="34" spans="1:11" x14ac:dyDescent="0.25">
      <c r="A34" s="15"/>
      <c r="B34" s="25" t="s">
        <v>108</v>
      </c>
      <c r="C34" s="129" t="s">
        <v>107</v>
      </c>
      <c r="D34" s="109" t="s">
        <v>14</v>
      </c>
      <c r="E34" s="6">
        <v>48</v>
      </c>
      <c r="F34" s="53"/>
      <c r="G34" s="37"/>
      <c r="H34" s="62"/>
    </row>
    <row r="35" spans="1:11" x14ac:dyDescent="0.25">
      <c r="A35" s="15"/>
      <c r="B35" s="24" t="s">
        <v>22</v>
      </c>
      <c r="C35" s="9" t="s">
        <v>43</v>
      </c>
      <c r="D35" s="10"/>
      <c r="E35" s="10"/>
      <c r="F35" s="9"/>
      <c r="G35" s="9"/>
      <c r="H35" s="21"/>
      <c r="K35" s="15"/>
    </row>
    <row r="36" spans="1:11" x14ac:dyDescent="0.25">
      <c r="A36" s="15"/>
      <c r="B36" s="31" t="s">
        <v>32</v>
      </c>
      <c r="C36" s="12" t="s">
        <v>127</v>
      </c>
      <c r="D36" s="77" t="s">
        <v>5</v>
      </c>
      <c r="E36" s="3">
        <v>1</v>
      </c>
      <c r="F36" s="12"/>
      <c r="G36" s="12"/>
      <c r="H36" s="41"/>
      <c r="K36" s="15"/>
    </row>
    <row r="37" spans="1:11" x14ac:dyDescent="0.25">
      <c r="A37" s="15"/>
      <c r="B37" s="25" t="s">
        <v>33</v>
      </c>
      <c r="C37" s="37" t="s">
        <v>65</v>
      </c>
      <c r="D37" s="17" t="s">
        <v>67</v>
      </c>
      <c r="E37" s="83">
        <f>(2+2.6)*4</f>
        <v>18.399999999999999</v>
      </c>
      <c r="F37" s="52"/>
      <c r="G37" s="52"/>
      <c r="H37" s="55"/>
      <c r="K37" s="15"/>
    </row>
    <row r="38" spans="1:11" x14ac:dyDescent="0.25">
      <c r="A38" s="15"/>
      <c r="B38" s="25" t="s">
        <v>34</v>
      </c>
      <c r="C38" s="59" t="s">
        <v>66</v>
      </c>
      <c r="D38" s="14" t="s">
        <v>67</v>
      </c>
      <c r="E38" s="83">
        <f>(2+2.6)*7</f>
        <v>32.199999999999996</v>
      </c>
      <c r="F38" s="97"/>
      <c r="G38" s="13"/>
      <c r="H38" s="98"/>
      <c r="K38" s="15"/>
    </row>
    <row r="39" spans="1:11" x14ac:dyDescent="0.25">
      <c r="A39" s="15"/>
      <c r="B39" s="25" t="s">
        <v>52</v>
      </c>
      <c r="C39" s="59" t="s">
        <v>113</v>
      </c>
      <c r="D39" s="28" t="s">
        <v>68</v>
      </c>
      <c r="E39" s="95">
        <v>11</v>
      </c>
      <c r="F39" s="13"/>
      <c r="G39" s="97"/>
      <c r="H39" s="98"/>
      <c r="K39" s="15"/>
    </row>
    <row r="40" spans="1:11" x14ac:dyDescent="0.25">
      <c r="A40" s="15"/>
      <c r="B40" s="25" t="s">
        <v>73</v>
      </c>
      <c r="C40" s="13" t="s">
        <v>110</v>
      </c>
      <c r="D40" s="28" t="s">
        <v>67</v>
      </c>
      <c r="E40" s="95">
        <v>300</v>
      </c>
      <c r="F40" s="13"/>
      <c r="G40" s="13"/>
      <c r="H40" s="98"/>
      <c r="K40" s="15"/>
    </row>
    <row r="41" spans="1:11" x14ac:dyDescent="0.25">
      <c r="A41" s="15"/>
      <c r="B41" s="25" t="s">
        <v>74</v>
      </c>
      <c r="C41" s="53" t="s">
        <v>109</v>
      </c>
      <c r="D41" s="54" t="s">
        <v>5</v>
      </c>
      <c r="E41" s="72">
        <v>1</v>
      </c>
      <c r="F41" s="73"/>
      <c r="G41" s="73"/>
      <c r="H41" s="62"/>
      <c r="K41" s="15"/>
    </row>
    <row r="42" spans="1:11" x14ac:dyDescent="0.25">
      <c r="A42" s="15"/>
      <c r="B42" s="24" t="s">
        <v>53</v>
      </c>
      <c r="C42" s="9" t="s">
        <v>50</v>
      </c>
      <c r="D42" s="10"/>
      <c r="E42" s="10"/>
      <c r="F42" s="9"/>
      <c r="G42" s="9"/>
      <c r="H42" s="21"/>
      <c r="K42" s="15"/>
    </row>
    <row r="43" spans="1:11" x14ac:dyDescent="0.25">
      <c r="A43" s="15"/>
      <c r="B43" s="31" t="s">
        <v>54</v>
      </c>
      <c r="C43" s="79" t="s">
        <v>70</v>
      </c>
      <c r="D43" s="77" t="s">
        <v>68</v>
      </c>
      <c r="E43" s="80">
        <v>1</v>
      </c>
      <c r="F43" s="12"/>
      <c r="G43" s="12"/>
      <c r="H43" s="81"/>
    </row>
    <row r="44" spans="1:11" x14ac:dyDescent="0.25">
      <c r="A44" s="15"/>
      <c r="B44" s="32" t="s">
        <v>55</v>
      </c>
      <c r="C44" s="76" t="s">
        <v>71</v>
      </c>
      <c r="D44" s="17" t="s">
        <v>67</v>
      </c>
      <c r="E44" s="83">
        <v>30</v>
      </c>
      <c r="F44" s="13"/>
      <c r="G44" s="13"/>
      <c r="H44" s="22"/>
    </row>
    <row r="45" spans="1:11" ht="26.25" x14ac:dyDescent="0.25">
      <c r="A45" s="15"/>
      <c r="B45" s="32" t="s">
        <v>75</v>
      </c>
      <c r="C45" s="99" t="s">
        <v>114</v>
      </c>
      <c r="D45" s="17" t="s">
        <v>68</v>
      </c>
      <c r="E45" s="83">
        <f>SUM(E47:E49)</f>
        <v>94</v>
      </c>
      <c r="F45" s="13"/>
      <c r="G45" s="13"/>
      <c r="H45" s="22"/>
    </row>
    <row r="46" spans="1:11" ht="26.25" x14ac:dyDescent="0.25">
      <c r="A46" s="15"/>
      <c r="B46" s="32" t="s">
        <v>76</v>
      </c>
      <c r="C46" s="99" t="s">
        <v>115</v>
      </c>
      <c r="D46" s="27" t="s">
        <v>67</v>
      </c>
      <c r="E46" s="3">
        <f>(7*5)+(12*10)+75</f>
        <v>230</v>
      </c>
      <c r="F46" s="52"/>
      <c r="G46" s="52"/>
      <c r="H46" s="30"/>
    </row>
    <row r="47" spans="1:11" ht="26.25" x14ac:dyDescent="0.25">
      <c r="A47" s="15"/>
      <c r="B47" s="32" t="s">
        <v>77</v>
      </c>
      <c r="C47" s="39" t="s">
        <v>116</v>
      </c>
      <c r="D47" s="27" t="s">
        <v>68</v>
      </c>
      <c r="E47" s="3">
        <v>30</v>
      </c>
      <c r="F47" s="52"/>
      <c r="G47" s="52"/>
      <c r="H47" s="30"/>
    </row>
    <row r="48" spans="1:11" ht="16.5" customHeight="1" x14ac:dyDescent="0.25">
      <c r="A48" s="15"/>
      <c r="B48" s="32" t="s">
        <v>78</v>
      </c>
      <c r="C48" s="39" t="s">
        <v>69</v>
      </c>
      <c r="D48" s="17" t="s">
        <v>68</v>
      </c>
      <c r="E48" s="83">
        <v>42</v>
      </c>
      <c r="F48" s="13"/>
      <c r="G48" s="13"/>
      <c r="H48" s="22"/>
    </row>
    <row r="49" spans="1:8" ht="26.25" x14ac:dyDescent="0.25">
      <c r="A49" s="15"/>
      <c r="B49" s="32" t="s">
        <v>92</v>
      </c>
      <c r="C49" s="39" t="s">
        <v>72</v>
      </c>
      <c r="D49" s="17" t="s">
        <v>68</v>
      </c>
      <c r="E49" s="83">
        <v>22</v>
      </c>
      <c r="F49" s="13"/>
      <c r="G49" s="13"/>
      <c r="H49" s="22"/>
    </row>
    <row r="50" spans="1:8" x14ac:dyDescent="0.25">
      <c r="A50" s="15"/>
      <c r="B50" s="32" t="s">
        <v>93</v>
      </c>
      <c r="C50" s="76" t="s">
        <v>79</v>
      </c>
      <c r="D50" s="17" t="s">
        <v>68</v>
      </c>
      <c r="E50" s="83">
        <v>2</v>
      </c>
      <c r="F50" s="13"/>
      <c r="G50" s="106"/>
      <c r="H50" s="55"/>
    </row>
    <row r="51" spans="1:8" x14ac:dyDescent="0.25">
      <c r="A51" s="15"/>
      <c r="B51" s="32" t="s">
        <v>94</v>
      </c>
      <c r="C51" s="107" t="s">
        <v>88</v>
      </c>
      <c r="D51" s="71" t="s">
        <v>68</v>
      </c>
      <c r="E51" s="72">
        <v>2</v>
      </c>
      <c r="F51" s="73"/>
      <c r="G51" s="73"/>
      <c r="H51" s="62"/>
    </row>
    <row r="52" spans="1:8" x14ac:dyDescent="0.25">
      <c r="A52" s="15"/>
      <c r="B52" s="24" t="s">
        <v>56</v>
      </c>
      <c r="C52" s="9" t="s">
        <v>80</v>
      </c>
      <c r="D52" s="10"/>
      <c r="E52" s="10"/>
      <c r="F52" s="9"/>
      <c r="G52" s="9"/>
      <c r="H52" s="21"/>
    </row>
    <row r="53" spans="1:8" ht="16.5" customHeight="1" x14ac:dyDescent="0.25">
      <c r="A53" s="36"/>
      <c r="B53" s="119" t="s">
        <v>57</v>
      </c>
      <c r="C53" s="63" t="s">
        <v>81</v>
      </c>
      <c r="D53" s="63"/>
      <c r="E53" s="63"/>
      <c r="F53" s="63"/>
      <c r="G53" s="63"/>
      <c r="H53" s="74"/>
    </row>
    <row r="54" spans="1:8" ht="16.5" customHeight="1" x14ac:dyDescent="0.25">
      <c r="A54" s="15"/>
      <c r="B54" s="32" t="s">
        <v>58</v>
      </c>
      <c r="C54" s="39" t="s">
        <v>82</v>
      </c>
      <c r="D54" s="17" t="s">
        <v>14</v>
      </c>
      <c r="E54" s="83">
        <f>(60*2.8)</f>
        <v>168</v>
      </c>
      <c r="F54" s="13"/>
      <c r="G54" s="13"/>
      <c r="H54" s="22"/>
    </row>
    <row r="55" spans="1:8" ht="16.5" customHeight="1" x14ac:dyDescent="0.25">
      <c r="A55" s="15"/>
      <c r="B55" s="32" t="s">
        <v>59</v>
      </c>
      <c r="C55" s="39" t="s">
        <v>83</v>
      </c>
      <c r="D55" s="17" t="s">
        <v>14</v>
      </c>
      <c r="E55" s="83">
        <f>(60*2.8)</f>
        <v>168</v>
      </c>
      <c r="F55" s="13"/>
      <c r="G55" s="13"/>
      <c r="H55" s="22"/>
    </row>
    <row r="56" spans="1:8" ht="16.5" customHeight="1" x14ac:dyDescent="0.25">
      <c r="A56" s="36"/>
      <c r="B56" s="119" t="s">
        <v>60</v>
      </c>
      <c r="C56" s="63" t="s">
        <v>84</v>
      </c>
      <c r="D56" s="63"/>
      <c r="E56" s="63"/>
      <c r="F56" s="63"/>
      <c r="G56" s="63"/>
      <c r="H56" s="74"/>
    </row>
    <row r="57" spans="1:8" ht="16.5" customHeight="1" x14ac:dyDescent="0.25">
      <c r="A57" s="15"/>
      <c r="B57" s="32" t="s">
        <v>61</v>
      </c>
      <c r="C57" s="39" t="s">
        <v>85</v>
      </c>
      <c r="D57" s="17" t="s">
        <v>14</v>
      </c>
      <c r="E57" s="83">
        <f>E54</f>
        <v>168</v>
      </c>
      <c r="F57" s="13"/>
      <c r="G57" s="13"/>
      <c r="H57" s="22"/>
    </row>
    <row r="58" spans="1:8" ht="16.5" customHeight="1" x14ac:dyDescent="0.25">
      <c r="A58" s="15"/>
      <c r="B58" s="32" t="s">
        <v>62</v>
      </c>
      <c r="C58" s="39" t="s">
        <v>86</v>
      </c>
      <c r="D58" s="17" t="s">
        <v>14</v>
      </c>
      <c r="E58" s="83">
        <f>E55</f>
        <v>168</v>
      </c>
      <c r="F58" s="13"/>
      <c r="G58" s="13"/>
      <c r="H58" s="22"/>
    </row>
    <row r="59" spans="1:8" x14ac:dyDescent="0.25">
      <c r="A59" s="15"/>
      <c r="B59" s="24" t="s">
        <v>95</v>
      </c>
      <c r="C59" s="9" t="s">
        <v>39</v>
      </c>
      <c r="D59" s="10"/>
      <c r="E59" s="10"/>
      <c r="F59" s="9"/>
      <c r="G59" s="9"/>
      <c r="H59" s="21"/>
    </row>
    <row r="60" spans="1:8" ht="16.5" customHeight="1" x14ac:dyDescent="0.25">
      <c r="A60" s="36"/>
      <c r="B60" s="119" t="s">
        <v>96</v>
      </c>
      <c r="C60" s="126" t="s">
        <v>118</v>
      </c>
      <c r="D60" s="63"/>
      <c r="E60" s="63"/>
      <c r="F60" s="63"/>
      <c r="G60" s="63"/>
      <c r="H60" s="74"/>
    </row>
    <row r="61" spans="1:8" x14ac:dyDescent="0.25">
      <c r="A61" s="36"/>
      <c r="B61" s="43" t="s">
        <v>97</v>
      </c>
      <c r="C61" s="64" t="s">
        <v>121</v>
      </c>
      <c r="D61" s="65" t="s">
        <v>14</v>
      </c>
      <c r="E61" s="60">
        <f>E58</f>
        <v>168</v>
      </c>
      <c r="F61" s="61"/>
      <c r="G61" s="61"/>
      <c r="H61" s="30"/>
    </row>
    <row r="62" spans="1:8" ht="16.5" customHeight="1" x14ac:dyDescent="0.25">
      <c r="A62" s="36"/>
      <c r="B62" s="119" t="s">
        <v>98</v>
      </c>
      <c r="C62" s="63" t="s">
        <v>40</v>
      </c>
      <c r="D62" s="63"/>
      <c r="E62" s="63"/>
      <c r="F62" s="63"/>
      <c r="G62" s="63"/>
      <c r="H62" s="74"/>
    </row>
    <row r="63" spans="1:8" x14ac:dyDescent="0.25">
      <c r="A63" s="36"/>
      <c r="B63" s="43" t="s">
        <v>117</v>
      </c>
      <c r="C63" s="64" t="s">
        <v>122</v>
      </c>
      <c r="D63" s="65" t="s">
        <v>14</v>
      </c>
      <c r="E63" s="60">
        <f>E57</f>
        <v>168</v>
      </c>
      <c r="F63" s="61"/>
      <c r="G63" s="61"/>
      <c r="H63" s="30"/>
    </row>
    <row r="64" spans="1:8" ht="16.5" customHeight="1" x14ac:dyDescent="0.25">
      <c r="A64" s="36"/>
      <c r="B64" s="119" t="s">
        <v>99</v>
      </c>
      <c r="C64" s="63" t="s">
        <v>158</v>
      </c>
      <c r="D64" s="63"/>
      <c r="E64" s="63"/>
      <c r="F64" s="63"/>
      <c r="G64" s="63"/>
      <c r="H64" s="74"/>
    </row>
    <row r="65" spans="1:9" x14ac:dyDescent="0.25">
      <c r="A65" s="36"/>
      <c r="B65" s="156" t="s">
        <v>100</v>
      </c>
      <c r="C65" s="149" t="s">
        <v>161</v>
      </c>
      <c r="D65" s="148" t="s">
        <v>14</v>
      </c>
      <c r="E65" s="86">
        <f>(110)*1.6</f>
        <v>176</v>
      </c>
      <c r="F65" s="88"/>
      <c r="G65" s="88"/>
      <c r="H65" s="147"/>
    </row>
    <row r="66" spans="1:9" x14ac:dyDescent="0.25">
      <c r="A66" s="36"/>
      <c r="B66" s="157" t="s">
        <v>119</v>
      </c>
      <c r="C66" s="63" t="s">
        <v>42</v>
      </c>
      <c r="D66" s="63"/>
      <c r="E66" s="89"/>
      <c r="F66" s="89"/>
      <c r="G66" s="89"/>
      <c r="H66" s="90"/>
    </row>
    <row r="67" spans="1:9" ht="25.5" x14ac:dyDescent="0.25">
      <c r="A67" s="36"/>
      <c r="B67" s="127" t="s">
        <v>120</v>
      </c>
      <c r="C67" s="66" t="s">
        <v>41</v>
      </c>
      <c r="D67" s="67" t="s">
        <v>14</v>
      </c>
      <c r="E67" s="150">
        <v>130</v>
      </c>
      <c r="F67" s="91"/>
      <c r="G67" s="91"/>
      <c r="H67" s="92"/>
    </row>
    <row r="68" spans="1:9" x14ac:dyDescent="0.25">
      <c r="A68" s="36"/>
      <c r="B68" s="118" t="s">
        <v>155</v>
      </c>
      <c r="C68" s="111" t="s">
        <v>123</v>
      </c>
      <c r="D68" s="120" t="s">
        <v>14</v>
      </c>
      <c r="E68" s="151">
        <f>E67</f>
        <v>130</v>
      </c>
      <c r="F68" s="121"/>
      <c r="G68" s="123"/>
      <c r="H68" s="125"/>
    </row>
    <row r="69" spans="1:9" x14ac:dyDescent="0.25">
      <c r="A69" s="36"/>
      <c r="B69" s="119" t="s">
        <v>156</v>
      </c>
      <c r="C69" s="63" t="s">
        <v>124</v>
      </c>
      <c r="D69" s="63"/>
      <c r="E69" s="63"/>
      <c r="F69" s="63"/>
      <c r="G69" s="122"/>
      <c r="H69" s="124"/>
    </row>
    <row r="70" spans="1:9" ht="15.75" thickBot="1" x14ac:dyDescent="0.3">
      <c r="A70" s="15"/>
      <c r="B70" s="110" t="s">
        <v>157</v>
      </c>
      <c r="C70" s="158" t="s">
        <v>38</v>
      </c>
      <c r="D70" s="113" t="s">
        <v>14</v>
      </c>
      <c r="E70" s="114">
        <f>SUM(E18:E21)</f>
        <v>1264.1999999999998</v>
      </c>
      <c r="F70" s="115"/>
      <c r="G70" s="115"/>
      <c r="H70" s="116"/>
    </row>
    <row r="71" spans="1:9" x14ac:dyDescent="0.25">
      <c r="A71" s="15"/>
      <c r="B71" s="117"/>
      <c r="C71" s="112"/>
      <c r="D71" s="68"/>
      <c r="E71" s="102"/>
      <c r="F71" s="37"/>
      <c r="G71" s="37"/>
      <c r="H71" s="37"/>
      <c r="I71" s="15"/>
    </row>
    <row r="72" spans="1:9" ht="15.75" thickBot="1" x14ac:dyDescent="0.3">
      <c r="B72" s="47" t="s">
        <v>167</v>
      </c>
      <c r="C72" s="48"/>
      <c r="D72" s="48"/>
      <c r="E72" s="48"/>
      <c r="F72" s="48"/>
      <c r="G72" s="48"/>
      <c r="H72" s="49"/>
      <c r="I72" s="50"/>
    </row>
    <row r="73" spans="1:9" ht="15.75" thickBot="1" x14ac:dyDescent="0.3">
      <c r="B73" s="47" t="s">
        <v>168</v>
      </c>
      <c r="C73" s="48"/>
      <c r="D73" s="48"/>
      <c r="E73" s="48"/>
      <c r="F73" s="48"/>
      <c r="G73" s="48"/>
      <c r="H73" s="49"/>
      <c r="I73" s="50"/>
    </row>
    <row r="74" spans="1:9" ht="15.75" thickBot="1" x14ac:dyDescent="0.3">
      <c r="B74" s="47" t="s">
        <v>10</v>
      </c>
      <c r="C74" s="48"/>
      <c r="D74" s="48"/>
      <c r="E74" s="48"/>
      <c r="F74" s="48"/>
      <c r="G74" s="48"/>
      <c r="H74" s="49"/>
      <c r="I74" s="50"/>
    </row>
    <row r="75" spans="1:9" ht="15.75" thickBot="1" x14ac:dyDescent="0.3">
      <c r="B75"/>
      <c r="E75"/>
      <c r="H75" s="1"/>
      <c r="I75" s="42"/>
    </row>
    <row r="76" spans="1:9" ht="29.25" customHeight="1" thickBot="1" x14ac:dyDescent="0.3">
      <c r="B76" s="159" t="s">
        <v>11</v>
      </c>
      <c r="C76" s="160"/>
      <c r="D76" s="160"/>
      <c r="E76" s="160"/>
      <c r="F76" s="160"/>
      <c r="G76" s="160"/>
      <c r="H76" s="161"/>
      <c r="I76" s="51"/>
    </row>
  </sheetData>
  <mergeCells count="10">
    <mergeCell ref="B76:H76"/>
    <mergeCell ref="C2:E2"/>
    <mergeCell ref="C3:E3"/>
    <mergeCell ref="F4:F5"/>
    <mergeCell ref="G4:G5"/>
    <mergeCell ref="H4:H5"/>
    <mergeCell ref="B4:B5"/>
    <mergeCell ref="C4:C5"/>
    <mergeCell ref="D4:D5"/>
    <mergeCell ref="E4:E5"/>
  </mergeCells>
  <pageMargins left="1.5748031496062993" right="0.98425196850393704" top="0.19685039370078741" bottom="0.19685039370078741" header="0.31496062992125984" footer="0.31496062992125984"/>
  <pageSetup paperSize="9" scale="48" orientation="portrait" r:id="rId1"/>
  <ignoredErrors>
    <ignoredError sqref="E45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D30" sqref="D30:E31"/>
    </sheetView>
  </sheetViews>
  <sheetFormatPr baseColWidth="10" defaultRowHeight="15" x14ac:dyDescent="0.25"/>
  <cols>
    <col min="3" max="3" width="12.28515625" bestFit="1" customWidth="1"/>
    <col min="4" max="4" width="11" bestFit="1" customWidth="1"/>
  </cols>
  <sheetData>
    <row r="1" spans="1:7" x14ac:dyDescent="0.25">
      <c r="A1" s="135" t="s">
        <v>133</v>
      </c>
      <c r="B1" s="7"/>
    </row>
    <row r="2" spans="1:7" ht="33.75" x14ac:dyDescent="0.25">
      <c r="B2" s="136" t="s">
        <v>134</v>
      </c>
      <c r="C2" s="138" t="s">
        <v>135</v>
      </c>
      <c r="D2" s="137" t="s">
        <v>136</v>
      </c>
      <c r="E2" s="138" t="s">
        <v>137</v>
      </c>
    </row>
    <row r="3" spans="1:7" x14ac:dyDescent="0.25">
      <c r="B3" s="136"/>
      <c r="C3" s="139" t="s">
        <v>138</v>
      </c>
      <c r="D3" s="137"/>
      <c r="E3" s="138"/>
    </row>
    <row r="4" spans="1:7" x14ac:dyDescent="0.25">
      <c r="B4" s="140" t="s">
        <v>139</v>
      </c>
      <c r="C4" s="140" t="s">
        <v>140</v>
      </c>
      <c r="D4" s="140" t="s">
        <v>140</v>
      </c>
      <c r="E4" s="140" t="s">
        <v>141</v>
      </c>
    </row>
    <row r="5" spans="1:7" x14ac:dyDescent="0.25">
      <c r="A5" t="s">
        <v>142</v>
      </c>
      <c r="B5" s="7">
        <v>12</v>
      </c>
      <c r="C5" s="141">
        <f>160*3/1000</f>
        <v>0.48</v>
      </c>
      <c r="D5">
        <v>57</v>
      </c>
      <c r="E5" s="142">
        <f>B5*C5*D5</f>
        <v>328.32</v>
      </c>
      <c r="G5">
        <f>B5*D5</f>
        <v>684</v>
      </c>
    </row>
    <row r="6" spans="1:7" x14ac:dyDescent="0.25">
      <c r="A6" t="s">
        <v>143</v>
      </c>
      <c r="B6" s="7">
        <v>1</v>
      </c>
      <c r="C6" s="141">
        <v>0.48</v>
      </c>
      <c r="D6">
        <v>42</v>
      </c>
      <c r="E6" s="142">
        <f t="shared" ref="E6:E8" si="0">B6*C6*D6</f>
        <v>20.16</v>
      </c>
      <c r="G6">
        <f>B6*D6</f>
        <v>42</v>
      </c>
    </row>
    <row r="7" spans="1:7" x14ac:dyDescent="0.25">
      <c r="A7" t="s">
        <v>144</v>
      </c>
      <c r="B7" s="7">
        <v>7</v>
      </c>
      <c r="C7" s="141">
        <v>0.48</v>
      </c>
      <c r="D7">
        <v>8</v>
      </c>
      <c r="E7" s="142">
        <f t="shared" si="0"/>
        <v>26.88</v>
      </c>
      <c r="G7">
        <f>B7*D7</f>
        <v>56</v>
      </c>
    </row>
    <row r="8" spans="1:7" x14ac:dyDescent="0.25">
      <c r="A8" t="s">
        <v>145</v>
      </c>
      <c r="B8" s="7">
        <v>12</v>
      </c>
      <c r="C8" s="141">
        <v>0.48</v>
      </c>
      <c r="D8">
        <v>42</v>
      </c>
      <c r="E8" s="142">
        <f t="shared" si="0"/>
        <v>241.92</v>
      </c>
    </row>
    <row r="9" spans="1:7" ht="15.75" thickBot="1" x14ac:dyDescent="0.3">
      <c r="B9" s="7"/>
    </row>
    <row r="10" spans="1:7" ht="15.75" thickBot="1" x14ac:dyDescent="0.3">
      <c r="A10" t="s">
        <v>146</v>
      </c>
      <c r="B10" s="7"/>
      <c r="E10" s="143">
        <f>SUM(E5:E9)</f>
        <v>617.28</v>
      </c>
      <c r="F10" t="s">
        <v>14</v>
      </c>
    </row>
    <row r="11" spans="1:7" x14ac:dyDescent="0.25">
      <c r="B11" s="7"/>
    </row>
    <row r="12" spans="1:7" x14ac:dyDescent="0.25">
      <c r="A12" s="135" t="s">
        <v>147</v>
      </c>
      <c r="B12" s="7"/>
    </row>
    <row r="13" spans="1:7" x14ac:dyDescent="0.25">
      <c r="A13" t="s">
        <v>148</v>
      </c>
      <c r="B13" s="7">
        <v>16</v>
      </c>
      <c r="C13">
        <v>0.48</v>
      </c>
      <c r="D13">
        <v>6</v>
      </c>
      <c r="E13" s="142">
        <f t="shared" ref="E13:E14" si="1">B13*C13*D13</f>
        <v>46.08</v>
      </c>
    </row>
    <row r="14" spans="1:7" x14ac:dyDescent="0.25">
      <c r="A14" t="s">
        <v>145</v>
      </c>
      <c r="B14" s="7">
        <v>1</v>
      </c>
      <c r="C14">
        <v>0.48</v>
      </c>
      <c r="D14">
        <v>158</v>
      </c>
      <c r="E14" s="142">
        <f t="shared" si="1"/>
        <v>75.84</v>
      </c>
    </row>
    <row r="15" spans="1:7" ht="15.75" thickBot="1" x14ac:dyDescent="0.3">
      <c r="B15" s="7"/>
    </row>
    <row r="16" spans="1:7" ht="15.75" thickBot="1" x14ac:dyDescent="0.3">
      <c r="A16" t="s">
        <v>146</v>
      </c>
      <c r="B16" s="7"/>
      <c r="E16" s="143">
        <f>SUM(E13:E15)</f>
        <v>121.92</v>
      </c>
      <c r="F16" t="s">
        <v>14</v>
      </c>
    </row>
    <row r="17" spans="1:6" x14ac:dyDescent="0.25">
      <c r="B17" s="7"/>
    </row>
    <row r="18" spans="1:6" x14ac:dyDescent="0.25">
      <c r="A18" s="135" t="s">
        <v>149</v>
      </c>
      <c r="B18" s="144"/>
    </row>
    <row r="19" spans="1:6" x14ac:dyDescent="0.25">
      <c r="A19" t="s">
        <v>150</v>
      </c>
      <c r="B19" s="7">
        <v>22</v>
      </c>
      <c r="C19">
        <v>0.48</v>
      </c>
      <c r="D19">
        <v>11</v>
      </c>
      <c r="E19" s="142">
        <f t="shared" ref="E19:E23" si="2">B19*C19*D19</f>
        <v>116.15999999999998</v>
      </c>
    </row>
    <row r="20" spans="1:6" x14ac:dyDescent="0.25">
      <c r="A20" t="s">
        <v>151</v>
      </c>
      <c r="B20" s="7">
        <v>3</v>
      </c>
      <c r="C20">
        <v>0.48</v>
      </c>
      <c r="D20">
        <v>12</v>
      </c>
      <c r="E20" s="142">
        <f t="shared" si="2"/>
        <v>17.28</v>
      </c>
    </row>
    <row r="21" spans="1:6" x14ac:dyDescent="0.25">
      <c r="A21" t="s">
        <v>152</v>
      </c>
      <c r="B21" s="7">
        <v>2</v>
      </c>
      <c r="C21">
        <v>0.48</v>
      </c>
      <c r="D21">
        <v>122</v>
      </c>
      <c r="E21" s="142">
        <f t="shared" si="2"/>
        <v>117.11999999999999</v>
      </c>
    </row>
    <row r="22" spans="1:6" x14ac:dyDescent="0.25">
      <c r="A22" t="s">
        <v>153</v>
      </c>
      <c r="B22" s="7">
        <v>2</v>
      </c>
      <c r="C22">
        <v>0.48</v>
      </c>
      <c r="D22">
        <v>37</v>
      </c>
      <c r="E22" s="142">
        <f t="shared" si="2"/>
        <v>35.519999999999996</v>
      </c>
    </row>
    <row r="23" spans="1:6" x14ac:dyDescent="0.25">
      <c r="A23" t="s">
        <v>145</v>
      </c>
      <c r="B23" s="7">
        <v>10</v>
      </c>
      <c r="C23">
        <v>0.48</v>
      </c>
      <c r="D23">
        <v>37</v>
      </c>
      <c r="E23" s="142">
        <f t="shared" si="2"/>
        <v>177.6</v>
      </c>
    </row>
    <row r="24" spans="1:6" ht="15.75" thickBot="1" x14ac:dyDescent="0.3">
      <c r="B24" s="7"/>
    </row>
    <row r="25" spans="1:6" ht="15.75" thickBot="1" x14ac:dyDescent="0.3">
      <c r="B25" s="7"/>
      <c r="E25" s="143">
        <f>SUM(E19:E24)</f>
        <v>463.67999999999995</v>
      </c>
      <c r="F25" t="s">
        <v>14</v>
      </c>
    </row>
    <row r="26" spans="1:6" x14ac:dyDescent="0.25">
      <c r="B26" s="7"/>
      <c r="E26" s="145"/>
    </row>
    <row r="27" spans="1:6" ht="15.75" thickBot="1" x14ac:dyDescent="0.3">
      <c r="A27" s="135" t="s">
        <v>154</v>
      </c>
      <c r="B27" s="144"/>
    </row>
    <row r="28" spans="1:6" ht="15.75" thickBot="1" x14ac:dyDescent="0.3">
      <c r="B28" s="7">
        <v>12</v>
      </c>
      <c r="C28">
        <f>(180+180+50+50+50+50)*2/1000</f>
        <v>1.1200000000000001</v>
      </c>
      <c r="D28">
        <v>3</v>
      </c>
      <c r="E28" s="146">
        <f t="shared" ref="E28" si="3">B28*C28*D28</f>
        <v>40.320000000000007</v>
      </c>
      <c r="F28" t="s">
        <v>14</v>
      </c>
    </row>
    <row r="29" spans="1:6" ht="15.75" thickBot="1" x14ac:dyDescent="0.3">
      <c r="B29" s="7"/>
    </row>
    <row r="30" spans="1:6" x14ac:dyDescent="0.25">
      <c r="B30" s="7"/>
      <c r="D30" s="177">
        <f>E10+E16+E25+E28</f>
        <v>1243.1999999999998</v>
      </c>
      <c r="E30" s="178"/>
    </row>
    <row r="31" spans="1:6" ht="15.75" thickBot="1" x14ac:dyDescent="0.3">
      <c r="B31" s="7"/>
      <c r="D31" s="179"/>
      <c r="E31" s="180"/>
      <c r="F31" t="s">
        <v>14</v>
      </c>
    </row>
    <row r="32" spans="1:6" x14ac:dyDescent="0.25">
      <c r="B32" s="7"/>
    </row>
    <row r="33" spans="2:2" x14ac:dyDescent="0.25">
      <c r="B33" s="7"/>
    </row>
    <row r="34" spans="2:2" x14ac:dyDescent="0.25">
      <c r="B34" s="7"/>
    </row>
    <row r="35" spans="2:2" x14ac:dyDescent="0.25">
      <c r="B35" s="7"/>
    </row>
    <row r="36" spans="2:2" x14ac:dyDescent="0.25">
      <c r="B36" s="7"/>
    </row>
    <row r="37" spans="2:2" x14ac:dyDescent="0.25">
      <c r="B37" s="7"/>
    </row>
    <row r="38" spans="2:2" x14ac:dyDescent="0.25">
      <c r="B38" s="7"/>
    </row>
    <row r="39" spans="2:2" x14ac:dyDescent="0.25">
      <c r="B39" s="7"/>
    </row>
  </sheetData>
  <mergeCells count="1">
    <mergeCell ref="D30:E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</vt:lpstr>
      <vt:lpstr>COMPUTOS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MLK</dc:creator>
  <cp:lastModifiedBy>Braulio</cp:lastModifiedBy>
  <cp:lastPrinted>2021-08-02T17:20:19Z</cp:lastPrinted>
  <dcterms:created xsi:type="dcterms:W3CDTF">2020-09-11T12:59:59Z</dcterms:created>
  <dcterms:modified xsi:type="dcterms:W3CDTF">2021-10-07T13:43:13Z</dcterms:modified>
</cp:coreProperties>
</file>