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lavia.diaz\Desktop\LP 1 -2026   EX-2026-23285742- -APN-SG#SOFSE\"/>
    </mc:Choice>
  </mc:AlternateContent>
  <bookViews>
    <workbookView xWindow="0" yWindow="0" windowWidth="10695" windowHeight="6660"/>
  </bookViews>
  <sheets>
    <sheet name="ANEXO I" sheetId="11" r:id="rId1"/>
  </sheets>
  <definedNames>
    <definedName name="_Toc52538304" localSheetId="0">#REF!</definedName>
    <definedName name="_Toc52538304">#REF!</definedName>
  </definedNames>
  <calcPr calcId="162913"/>
</workbook>
</file>

<file path=xl/calcChain.xml><?xml version="1.0" encoding="utf-8"?>
<calcChain xmlns="http://schemas.openxmlformats.org/spreadsheetml/2006/main">
  <c r="E178" i="11" l="1"/>
  <c r="E159" i="11"/>
  <c r="E158" i="11"/>
  <c r="E156" i="11"/>
  <c r="E154" i="11"/>
  <c r="E150" i="11"/>
  <c r="E147" i="11"/>
  <c r="E126" i="11"/>
  <c r="E125" i="11"/>
  <c r="E121" i="11"/>
  <c r="E119" i="11"/>
  <c r="E117" i="11"/>
  <c r="E115" i="11"/>
  <c r="E114" i="11"/>
  <c r="E113" i="11"/>
  <c r="E112" i="11"/>
  <c r="E110" i="11"/>
  <c r="E99" i="11"/>
  <c r="E98" i="11"/>
  <c r="E73" i="11"/>
  <c r="E71" i="11"/>
  <c r="E70" i="11"/>
  <c r="E68" i="11"/>
  <c r="E66" i="11"/>
  <c r="E64" i="11"/>
  <c r="E59" i="11"/>
  <c r="E57" i="11"/>
  <c r="E56" i="11"/>
  <c r="E54" i="11"/>
  <c r="E53" i="11"/>
  <c r="E47" i="11"/>
  <c r="E46" i="11"/>
  <c r="E45" i="11"/>
  <c r="E40" i="11"/>
  <c r="E39" i="11"/>
  <c r="E35" i="11"/>
  <c r="E34" i="11"/>
  <c r="E33" i="11"/>
  <c r="E32" i="11"/>
  <c r="E28" i="11"/>
  <c r="E25" i="11"/>
  <c r="E24" i="11"/>
  <c r="E22" i="11"/>
  <c r="E21" i="11"/>
  <c r="E20" i="11"/>
  <c r="E19" i="11"/>
  <c r="E16" i="11"/>
  <c r="H183" i="11" l="1"/>
  <c r="H184" i="11" s="1"/>
</calcChain>
</file>

<file path=xl/sharedStrings.xml><?xml version="1.0" encoding="utf-8"?>
<sst xmlns="http://schemas.openxmlformats.org/spreadsheetml/2006/main" count="497" uniqueCount="367">
  <si>
    <t>PLANILLA DE COTIZACION</t>
  </si>
  <si>
    <t xml:space="preserve">DESCRIPCION </t>
  </si>
  <si>
    <t>21.1</t>
  </si>
  <si>
    <t>21.1.1</t>
  </si>
  <si>
    <t>21.1.2</t>
  </si>
  <si>
    <t>21.1.3</t>
  </si>
  <si>
    <t>21.1.4</t>
  </si>
  <si>
    <t>21.2</t>
  </si>
  <si>
    <t>21.3</t>
  </si>
  <si>
    <t>21.3.1</t>
  </si>
  <si>
    <t>21.4</t>
  </si>
  <si>
    <t>21.5</t>
  </si>
  <si>
    <t>21.5.1</t>
  </si>
  <si>
    <t>21.6</t>
  </si>
  <si>
    <t>21.7</t>
  </si>
  <si>
    <t>21.8</t>
  </si>
  <si>
    <t>Cartel de Obra</t>
  </si>
  <si>
    <t>gl</t>
  </si>
  <si>
    <t>Obrador y baños químicos</t>
  </si>
  <si>
    <t>Limpieza, vallado y señalización</t>
  </si>
  <si>
    <t>m²</t>
  </si>
  <si>
    <t>un</t>
  </si>
  <si>
    <t>ml</t>
  </si>
  <si>
    <t>m2</t>
  </si>
  <si>
    <t>m3</t>
  </si>
  <si>
    <t>Provisión e Instalación Artefactos Autónomos Iluminación de Emergencia Led</t>
  </si>
  <si>
    <t>Provisión e Instalación de Artefactos Autónomos Indicadores de Salida Led.</t>
  </si>
  <si>
    <t>Provisión y colocación de puerta placa para receptáculo de inodoro (herrajes incluidos)</t>
  </si>
  <si>
    <t>Artículo</t>
  </si>
  <si>
    <t>U/Medida</t>
  </si>
  <si>
    <t>Cantidad</t>
  </si>
  <si>
    <t>Precio Unitario</t>
  </si>
  <si>
    <t>Ingeniería de obra y proyecto ejecutivo (incluye replanteo y estudio geotécnico)</t>
  </si>
  <si>
    <t>Desmonte de cielorrasos</t>
  </si>
  <si>
    <t>Picado de revoques</t>
  </si>
  <si>
    <t>Refuerzos estructurales de H°A°</t>
  </si>
  <si>
    <t>Desmonte de carpinterías</t>
  </si>
  <si>
    <t>Contrapiso sobre terreno natural</t>
  </si>
  <si>
    <t>Demolición de solado existente</t>
  </si>
  <si>
    <t>Demolición de construcción completa</t>
  </si>
  <si>
    <t>Adecuación de refugio existente</t>
  </si>
  <si>
    <t>Desmonte de molinetes en desuso</t>
  </si>
  <si>
    <t>Puestos de red PDT</t>
  </si>
  <si>
    <t>Puestos de red PDR</t>
  </si>
  <si>
    <t>Provisión y colocación de rack completo</t>
  </si>
  <si>
    <t xml:space="preserve">Conexión de FO hasta y desde rack + tendido hasta puestos terminales MONOMODO. </t>
  </si>
  <si>
    <t xml:space="preserve">Switches de 48 bocas POE </t>
  </si>
  <si>
    <t xml:space="preserve">Access point </t>
  </si>
  <si>
    <t xml:space="preserve">Teléfonos IP </t>
  </si>
  <si>
    <t>Patcheras RJ45 Cat. 6 de 24</t>
  </si>
  <si>
    <t>Provisión e instalación de Tablero Principal</t>
  </si>
  <si>
    <t>Tomacorriente uso especial 15A</t>
  </si>
  <si>
    <t>Colocación de tomas, teclas y tapas</t>
  </si>
  <si>
    <t>Provisión y colocación de artefactos tipo panel led Lucciola o calidad superior.</t>
  </si>
  <si>
    <t>Provisión e instalación de caño PVC Ø110 - resistente al impacto y rayos UV - unión antideslizante Oring - espesor 2,7 mm - color negro</t>
  </si>
  <si>
    <t>Provisión e instalación de canaletas y zinguerías</t>
  </si>
  <si>
    <t>Provisión e instalación de Tanque de Reserva Sanitaria 1000lts de polietileno tricapa - Tipo Affinity Plast 4 o calidad superior- diametro 100mm - altura 141 cm</t>
  </si>
  <si>
    <t>Provisión y Distribución de agua caliente</t>
  </si>
  <si>
    <t>Provisión e instalación de Termotanque Eléctrico de Colgar Rheem o calidad superior. CAP. 30 LITROS</t>
  </si>
  <si>
    <t>Instalación cloacal (desagüe primario, secundario, ventilaciones y accesorios)</t>
  </si>
  <si>
    <t>Provisión e instalación de dispenser de papel higiénico</t>
  </si>
  <si>
    <t>Provisión y colocación de espejo 6mm, incljuye set de grampas, cinta doble contacto y silicona para colocación.</t>
  </si>
  <si>
    <t>Provisión y colocación de cámara puvial de H°A°</t>
  </si>
  <si>
    <t>Desmonte de artefactos sanitarios</t>
  </si>
  <si>
    <t>Desmonte de artefactos eléctricos</t>
  </si>
  <si>
    <t>Azotado bajo revestimiento sanitario</t>
  </si>
  <si>
    <t>Aislación hidrófuga cementicia vertical</t>
  </si>
  <si>
    <t>Provisión y colocación de Mosaico compacto 40x40 tipo Blangino o calidad superior</t>
  </si>
  <si>
    <t>De carpintería metálica - Esmalte sintético sobre carpinterías y herrerías</t>
  </si>
  <si>
    <t>Provisión y colocacion revestimiento cerámico tipo Cerro Negro – Tipo Aspen Brillante 30x60 o calidad superior</t>
  </si>
  <si>
    <t>Pileta Johnson ZN 52/18 A o calidad superior</t>
  </si>
  <si>
    <t>Grifería FV Arizona Monocomando 411.02/B1 o calidad superior</t>
  </si>
  <si>
    <t>Total ($)</t>
  </si>
  <si>
    <t>Subtotal Rubro ($)</t>
  </si>
  <si>
    <t>21.3.2</t>
  </si>
  <si>
    <t>21.5.2</t>
  </si>
  <si>
    <t>21.5.3</t>
  </si>
  <si>
    <t>21.5.4</t>
  </si>
  <si>
    <t>JORNALES</t>
  </si>
  <si>
    <t>VARIOS</t>
  </si>
  <si>
    <t>DESMONTES Y DEMOLICIONES</t>
  </si>
  <si>
    <t>HORMIGON ARMADO</t>
  </si>
  <si>
    <t>Excavación/Zanjeo para fundaciones</t>
  </si>
  <si>
    <r>
      <t>m</t>
    </r>
    <r>
      <rPr>
        <vertAlign val="superscript"/>
        <sz val="10"/>
        <rFont val="Arial"/>
        <family val="2"/>
      </rPr>
      <t>3</t>
    </r>
  </si>
  <si>
    <t>Provisión y compactación de suelo seleccionado</t>
  </si>
  <si>
    <t>MAMPOSTERIA</t>
  </si>
  <si>
    <t>Mampostería lad. común 0,15</t>
  </si>
  <si>
    <t>Mampostería lad. hueco 0,08</t>
  </si>
  <si>
    <t>Mampostería lad. hueco 0,12</t>
  </si>
  <si>
    <t>Mampostería de bloque de hormigón</t>
  </si>
  <si>
    <t>Aislación térmica vertical (incluye barrera de vapor)</t>
  </si>
  <si>
    <t>Mampostería de ladrillo visto junta rasada</t>
  </si>
  <si>
    <t>AISLACIONES HIDROFUGAS</t>
  </si>
  <si>
    <t xml:space="preserve">Cajón hidrófugo en muros de 0,15 a 0,30 m </t>
  </si>
  <si>
    <r>
      <t>m</t>
    </r>
    <r>
      <rPr>
        <vertAlign val="superscript"/>
        <sz val="10"/>
        <rFont val="Arial"/>
        <family val="2"/>
      </rPr>
      <t>2</t>
    </r>
  </si>
  <si>
    <t>CUBIERTAS</t>
  </si>
  <si>
    <t>REVOQUES</t>
  </si>
  <si>
    <t>Grueso (Jaharro)</t>
  </si>
  <si>
    <t>En interiores</t>
  </si>
  <si>
    <t>En exteriores</t>
  </si>
  <si>
    <t>Finos a la cal esp. 5 Mm. (Enlucidos)</t>
  </si>
  <si>
    <t>CONSTRUCCION EN SECO</t>
  </si>
  <si>
    <t>Cielorrasos suspendidos fijos (Incluye en el caso de ser necesario tapa de inspeccion 60*60 con perfild e aluminio permietral)</t>
  </si>
  <si>
    <t>SOLADOS Y ZÓCALOS</t>
  </si>
  <si>
    <t>REVESTIMIENTOS</t>
  </si>
  <si>
    <t>Ajuste y reparación de puertas, ventanas,  marcos y contramarcos de madera. Se incluyen herrajes y frenos</t>
  </si>
  <si>
    <t>N°</t>
  </si>
  <si>
    <t xml:space="preserve">Adecuación Tablero Principal </t>
  </si>
  <si>
    <t>Adecuación Tablero Seccional</t>
  </si>
  <si>
    <t>Provisión e instalación de Tablero Seccional</t>
  </si>
  <si>
    <t>Acometida Electrica - Canalizaciones y zanjeos- incluye conductos (Cañeros)</t>
  </si>
  <si>
    <t>Acometida Electrica - Empalme a tablero existente</t>
  </si>
  <si>
    <t>Provisión e instalación de secador de manos eléctrico de A°I°</t>
  </si>
  <si>
    <t>Provisión e instalación de extractor para baño</t>
  </si>
  <si>
    <t>Provisión y colocación de bandejas portacables (incluye adecuación de cableado existente)</t>
  </si>
  <si>
    <t>Provision y colocacion de columna de iluminacion y luminaria en aden y acceso (Incluye retiro de existentes)</t>
  </si>
  <si>
    <t>INSTALACIONES SANITARIAS</t>
  </si>
  <si>
    <t>Provisión y Distribución de agua fria</t>
  </si>
  <si>
    <t>Provisión e instalación de inodoro pedestal de loza (incluye válvula de descarga + tecla tipo, tapa y asiento)(Se incluye retiro de artefacto existente, tomando como valor de referencia el 10% del valor del item)</t>
  </si>
  <si>
    <t>Provisión e instalación de mingitorio de loza con sistema de descarga antivandalico</t>
  </si>
  <si>
    <t>Provisón e instalación de bacha de A° I°</t>
  </si>
  <si>
    <t xml:space="preserve">Provisión e instalación de grifería de bacha </t>
  </si>
  <si>
    <t>Provisión e instalación de canilla de servicio</t>
  </si>
  <si>
    <t>Provisión e instalación de mesada de granito con zócalo</t>
  </si>
  <si>
    <t>Provisión e instalación perchero A°I°</t>
  </si>
  <si>
    <t>Provisión e instalación de dosificador de jabón líquido.</t>
  </si>
  <si>
    <t xml:space="preserve">Desobstruccion de baño hasta cloaca o columna </t>
  </si>
  <si>
    <t>Rejilla guardaganado</t>
  </si>
  <si>
    <t>Provision y colocacion de conjunto de artefactos para baño discapacitados (Bacha mas griferia, inodoro mas tapa y descarga, barrales, incluye boton antipanico)</t>
  </si>
  <si>
    <t>Separador de Mingitorio en A°I°</t>
  </si>
  <si>
    <t>INSTALACIÓN TERMOMECÁNICA</t>
  </si>
  <si>
    <t>Provisión e instalación de A°A° tipo split (unidad interior y exterior) - compresor inverter - 3000 FG F/C</t>
  </si>
  <si>
    <t>Provisión e instalación de A°A° tipo split (unidad interior y exterior) - compresor inverter - 6000 FG F/C</t>
  </si>
  <si>
    <t>Cañería de Cu para refrigerante</t>
  </si>
  <si>
    <t>Cañería de desagüe de condensado</t>
  </si>
  <si>
    <t>VIDRIOS Y ESPEJOS</t>
  </si>
  <si>
    <t>PINTURA (Materiales y mano de obra)</t>
  </si>
  <si>
    <t>De Muros Interiores de revoque fino</t>
  </si>
  <si>
    <t>Al látex con enduido</t>
  </si>
  <si>
    <t>De Muros Exteriores</t>
  </si>
  <si>
    <t>Al látex acrílico</t>
  </si>
  <si>
    <t>Al látex (enduido 2 manos, fijador y 3 de látex)</t>
  </si>
  <si>
    <t>De Carpinterías de madera</t>
  </si>
  <si>
    <t>Esmalte o barniz sintético mate, semimate o brillante. (Incluye lijado y retiro d epintura si fuera necesario)</t>
  </si>
  <si>
    <t>De Carpinterías Metálica</t>
  </si>
  <si>
    <t>Convertidor sintético mate, semimate o brillante. (Incluye lijado y retiro d epintura si fuera necesario)</t>
  </si>
  <si>
    <t>EQUIPAMIENTO</t>
  </si>
  <si>
    <t>Provisión de Jornales para trabajos varios- Oficial Especializado</t>
  </si>
  <si>
    <t xml:space="preserve">Provisión de Jornales para trabajos varios-Oficial </t>
  </si>
  <si>
    <t>Provisión de Jornales para trabajos varios-Ayudante</t>
  </si>
  <si>
    <t>mes</t>
  </si>
  <si>
    <t>CONTRAPISOS Y CARPETAS</t>
  </si>
  <si>
    <t>Horm.de cascotes sobre losa, esp 8 cm</t>
  </si>
  <si>
    <t xml:space="preserve">Horm.de arcilla exp.en loc.sanit. </t>
  </si>
  <si>
    <t>Carpeta 2 cm</t>
  </si>
  <si>
    <t>Veredas. Baldosón 40x60</t>
  </si>
  <si>
    <t>EXCAVACIÓN, RELLENO Y COMPACTACIÓN DE SUELOS</t>
  </si>
  <si>
    <t>Mampostería lad. hueco 0,18</t>
  </si>
  <si>
    <t>Demolición de mampuestos</t>
  </si>
  <si>
    <t>De losa de H°A° completa</t>
  </si>
  <si>
    <t>Pared tabique de 10cm de espesor (placas de 12.5 Mm.)</t>
  </si>
  <si>
    <t>CARPINTERIAS - HERRERIAS</t>
  </si>
  <si>
    <t>Frente integral de Boletería</t>
  </si>
  <si>
    <t>Escritorio boletero. Incluye apoya pies</t>
  </si>
  <si>
    <t>Banqueta alta (boletero)</t>
  </si>
  <si>
    <t>Provisión y colocación de puerta placa simple (0,90mts)</t>
  </si>
  <si>
    <t>Provisión e instalación de puerta exterior de chapa (0,90mts)</t>
  </si>
  <si>
    <t>Provisión y colocación de ventana tipo corrediza (1,20x0,40)</t>
  </si>
  <si>
    <t>Provisión e instalación de equipo de presurización sanitario. Marca Rowa, modelo Max Flow 303/60 o calidad superior. incluye tanque antiarite</t>
  </si>
  <si>
    <t>Instalaciones eléctricas de primera calidad, conducto unipolar; material y mano de obra sin colocación de artefactos.</t>
  </si>
  <si>
    <t>INSTALACIÓN PLUVIAL</t>
  </si>
  <si>
    <t>NETWORKING</t>
  </si>
  <si>
    <t>Desmonte de revestimiento</t>
  </si>
  <si>
    <t>De Cielorraso de yeso antihongos</t>
  </si>
  <si>
    <t>Provisión y colocación de ventiluz (0,60 x 0,40 mts)</t>
  </si>
  <si>
    <t>Acometida Eléctrica aérea</t>
  </si>
  <si>
    <t>cjto</t>
  </si>
  <si>
    <t>Jornal</t>
  </si>
  <si>
    <t>Limpieza de obra</t>
  </si>
  <si>
    <t>Hidrolavado de solados y muros</t>
  </si>
  <si>
    <t>Hidrolavado de cubiertas</t>
  </si>
  <si>
    <t>Provisión y colocación de Bancos de Hormigón tipo "Tigre"</t>
  </si>
  <si>
    <t>Provisión e instalación de artefacto tipo  Strand RS160 Led o calidad Superior, protección IP67, incluye fotocélula.</t>
  </si>
  <si>
    <t>ANDENES</t>
  </si>
  <si>
    <t>Cordón de borde de andén en hormigón armado</t>
  </si>
  <si>
    <t>Solados podotáctiles - Bordes Reglamentarios</t>
  </si>
  <si>
    <t>Provisión e Instalación de cestos de residuos / reciclables</t>
  </si>
  <si>
    <t>INSTALACION ELECTRICA</t>
  </si>
  <si>
    <t>Herrerías de cierre de fin de andén y espalda. Incluye pintura</t>
  </si>
  <si>
    <t>Adecuación de cenefas metálicas</t>
  </si>
  <si>
    <t>Mueble tipo bajo mesada sanitario melamina - placa tipo Masisa o equivalente - 32 mm tipo a definir - cantos abs - herrajes tipo Hafele o superior</t>
  </si>
  <si>
    <t>Cesto para residuos - capacidad 20 litros</t>
  </si>
  <si>
    <t>21.9</t>
  </si>
  <si>
    <t>21.10</t>
  </si>
  <si>
    <t>21.11</t>
  </si>
  <si>
    <t>21.12</t>
  </si>
  <si>
    <t>21.13</t>
  </si>
  <si>
    <t>21.14</t>
  </si>
  <si>
    <t>21.15</t>
  </si>
  <si>
    <t>21.16</t>
  </si>
  <si>
    <t>21.17</t>
  </si>
  <si>
    <t>21.18</t>
  </si>
  <si>
    <t>21.19</t>
  </si>
  <si>
    <t>21.20</t>
  </si>
  <si>
    <t>21.21</t>
  </si>
  <si>
    <t>Solado de Hormigón peinado</t>
  </si>
  <si>
    <t>21.22</t>
  </si>
  <si>
    <t>21.23</t>
  </si>
  <si>
    <t>21.17.1</t>
  </si>
  <si>
    <t>21.17.2</t>
  </si>
  <si>
    <t>21.17.3</t>
  </si>
  <si>
    <t>21.18.1</t>
  </si>
  <si>
    <t>21.20.1</t>
  </si>
  <si>
    <t>21.20.2</t>
  </si>
  <si>
    <t>21.20.3</t>
  </si>
  <si>
    <t>21.20.4</t>
  </si>
  <si>
    <t>21.21.1</t>
  </si>
  <si>
    <t>21.21.2</t>
  </si>
  <si>
    <t>21.21.3</t>
  </si>
  <si>
    <t>21.21.4</t>
  </si>
  <si>
    <t>21.13.1</t>
  </si>
  <si>
    <t>21.13.2</t>
  </si>
  <si>
    <t>21.13.3</t>
  </si>
  <si>
    <t>21.13.4</t>
  </si>
  <si>
    <t>21.13.5</t>
  </si>
  <si>
    <t>21.13.6</t>
  </si>
  <si>
    <t>21.13.7</t>
  </si>
  <si>
    <t>21.13.8</t>
  </si>
  <si>
    <t>21.13.9</t>
  </si>
  <si>
    <t>21.13.10</t>
  </si>
  <si>
    <t>21.6.1</t>
  </si>
  <si>
    <t>21.6.2</t>
  </si>
  <si>
    <t>21.6.3</t>
  </si>
  <si>
    <t>21.6.4</t>
  </si>
  <si>
    <t>21.6.5</t>
  </si>
  <si>
    <t>21.6.6</t>
  </si>
  <si>
    <t>21.6.7</t>
  </si>
  <si>
    <t>21.7.1</t>
  </si>
  <si>
    <t>21.7.2</t>
  </si>
  <si>
    <t>21.7.3</t>
  </si>
  <si>
    <t>21.8.1</t>
  </si>
  <si>
    <t>21.9.1</t>
  </si>
  <si>
    <t>21.9.1.1</t>
  </si>
  <si>
    <t>21.9.1.2</t>
  </si>
  <si>
    <t>21.9.2</t>
  </si>
  <si>
    <t>21.9.2.1</t>
  </si>
  <si>
    <t>21.9.2.2</t>
  </si>
  <si>
    <t>21.10.1</t>
  </si>
  <si>
    <t>21.10.2</t>
  </si>
  <si>
    <t>21.11.1</t>
  </si>
  <si>
    <t>21.11.2</t>
  </si>
  <si>
    <t>21.11.3</t>
  </si>
  <si>
    <t>21.11.4</t>
  </si>
  <si>
    <t>21.11.5</t>
  </si>
  <si>
    <t>21.12.1</t>
  </si>
  <si>
    <t>21.14.1</t>
  </si>
  <si>
    <t>21.14.2</t>
  </si>
  <si>
    <t>21.14.3</t>
  </si>
  <si>
    <t>21.14.4</t>
  </si>
  <si>
    <t>21.14.5</t>
  </si>
  <si>
    <t>21.14.6</t>
  </si>
  <si>
    <t>21.14.7</t>
  </si>
  <si>
    <t>21.14.8</t>
  </si>
  <si>
    <t>21.14.9</t>
  </si>
  <si>
    <t>21.14.10</t>
  </si>
  <si>
    <t>21.14.11</t>
  </si>
  <si>
    <t>21.14.12</t>
  </si>
  <si>
    <t>21.14.13</t>
  </si>
  <si>
    <t>21.14.14</t>
  </si>
  <si>
    <t>21.14.15</t>
  </si>
  <si>
    <t>21.14.16</t>
  </si>
  <si>
    <t>21.14.17</t>
  </si>
  <si>
    <t>21.14.18</t>
  </si>
  <si>
    <t>21.14.19</t>
  </si>
  <si>
    <t>21.14.20</t>
  </si>
  <si>
    <t>21.14.21</t>
  </si>
  <si>
    <t>21.14.22</t>
  </si>
  <si>
    <t>21.14.23</t>
  </si>
  <si>
    <t>21.14.24</t>
  </si>
  <si>
    <t>21.15.1</t>
  </si>
  <si>
    <t>21.15.2</t>
  </si>
  <si>
    <t>21.15.3</t>
  </si>
  <si>
    <t>21.15.4</t>
  </si>
  <si>
    <t>21.15.5</t>
  </si>
  <si>
    <t>21.15.6</t>
  </si>
  <si>
    <t>21.15.7</t>
  </si>
  <si>
    <t>21.15.8</t>
  </si>
  <si>
    <t>21.15.9</t>
  </si>
  <si>
    <t>21.15.10</t>
  </si>
  <si>
    <t>21.15.11</t>
  </si>
  <si>
    <t>21.15.12</t>
  </si>
  <si>
    <t>21.15.13</t>
  </si>
  <si>
    <t>21.15.14</t>
  </si>
  <si>
    <t>21.15.15</t>
  </si>
  <si>
    <t>21.15.16</t>
  </si>
  <si>
    <t>21.15.17</t>
  </si>
  <si>
    <t>21.15.18</t>
  </si>
  <si>
    <t>21.15.19</t>
  </si>
  <si>
    <t>21.15.20</t>
  </si>
  <si>
    <t>21.15.21</t>
  </si>
  <si>
    <t>21.16.1</t>
  </si>
  <si>
    <t>21.16.2</t>
  </si>
  <si>
    <t>21.16.3</t>
  </si>
  <si>
    <t>21.16.4</t>
  </si>
  <si>
    <t>21.18.2</t>
  </si>
  <si>
    <t>21.18.3</t>
  </si>
  <si>
    <t>21.18.4</t>
  </si>
  <si>
    <t>21.18.5</t>
  </si>
  <si>
    <t>21.18.6</t>
  </si>
  <si>
    <t>21.18.7</t>
  </si>
  <si>
    <t>21.18.8</t>
  </si>
  <si>
    <t>21.19.1</t>
  </si>
  <si>
    <t>21.20.1.1</t>
  </si>
  <si>
    <t>21.20.2.1</t>
  </si>
  <si>
    <t>21.20.5</t>
  </si>
  <si>
    <t>21.20.3.1</t>
  </si>
  <si>
    <t>21.20.4.1</t>
  </si>
  <si>
    <t>21.20.5.1</t>
  </si>
  <si>
    <t>21.20.5.2</t>
  </si>
  <si>
    <t>21.22.1</t>
  </si>
  <si>
    <t>21.22.2</t>
  </si>
  <si>
    <t>21.22.3</t>
  </si>
  <si>
    <t>21.22.4</t>
  </si>
  <si>
    <t>21.22.5</t>
  </si>
  <si>
    <t>21.22.6</t>
  </si>
  <si>
    <t>21.23.1</t>
  </si>
  <si>
    <t>21.23.2</t>
  </si>
  <si>
    <t>21.23.3</t>
  </si>
  <si>
    <t>21.24</t>
  </si>
  <si>
    <t>21.24.1</t>
  </si>
  <si>
    <t>21.24.2</t>
  </si>
  <si>
    <t>21.4.3</t>
  </si>
  <si>
    <t>21.4.4</t>
  </si>
  <si>
    <t>Conforme a obra</t>
  </si>
  <si>
    <t>Cañerías y Cajas</t>
  </si>
  <si>
    <t>Conductores</t>
  </si>
  <si>
    <t>TOTAL (en pesos, sin IVA)</t>
  </si>
  <si>
    <t>IVA (en pesos)</t>
  </si>
  <si>
    <t>TOTAL (en pesos, con IVA)</t>
  </si>
  <si>
    <t>21.2.1</t>
  </si>
  <si>
    <t>21.2.2</t>
  </si>
  <si>
    <t>21.2.3</t>
  </si>
  <si>
    <t>21.2.4</t>
  </si>
  <si>
    <t>21.2.5</t>
  </si>
  <si>
    <t>21.2.6</t>
  </si>
  <si>
    <t>21.2.7</t>
  </si>
  <si>
    <t>21.2.8</t>
  </si>
  <si>
    <t>21.2.9</t>
  </si>
  <si>
    <t>21.2.10</t>
  </si>
  <si>
    <t>Provisión y colocación de Membranas Asfálticas</t>
  </si>
  <si>
    <t>21.8.2</t>
  </si>
  <si>
    <r>
      <t>m</t>
    </r>
    <r>
      <rPr>
        <vertAlign val="superscript"/>
        <sz val="10"/>
        <rFont val="Arial"/>
        <family val="2"/>
      </rPr>
      <t>3</t>
    </r>
    <r>
      <rPr>
        <sz val="11"/>
        <color theme="1"/>
        <rFont val="Calibri"/>
        <family val="2"/>
        <scheme val="minor"/>
      </rPr>
      <t/>
    </r>
  </si>
  <si>
    <t>Porcellanato 60x60 ILVA (Mediterranea Marmi Soho) ZANON (Vulcano Osmo) o calidad superior</t>
  </si>
  <si>
    <t xml:space="preserve">Provisión y colocación de zócalo tipo Blangino o calidad superior </t>
  </si>
  <si>
    <t>Provisión y colocación de zócalo porcellanato</t>
  </si>
  <si>
    <t>Provisión e instalación de protección de ventana de malla tipo Shulman o calidad superior</t>
  </si>
  <si>
    <t>21.1.5</t>
  </si>
  <si>
    <t>Provisiones para Inspección de Obra</t>
  </si>
  <si>
    <t>21.17.4</t>
  </si>
  <si>
    <t>Destape y limpieza de desagües y drenajes</t>
  </si>
  <si>
    <t>Provisión y colocación de artefacto de embutir marca Lucciola modelo Kevin LED (ETL-401) o superior calidad</t>
  </si>
  <si>
    <t>Provisión y colocación de artefactos de aplicar c/louver marca Lucciola modelo Evoluzzione LED (CXD-030) o superior calidad</t>
  </si>
  <si>
    <t>Provisión y colocación de artefactos de aplicar lineal marca Lumenac modelo Marea LED del tipo hermético o superior</t>
  </si>
  <si>
    <t>Provisión e Instalación de artefactos lineales Tipo Lucciola Modelo Planet o calidad superior.</t>
  </si>
  <si>
    <t>21.4.1</t>
  </si>
  <si>
    <t>PLAN DE ADECUACION INTEGRAL ESTACION JOSE C PAZ -LINEA SAN MARTIN</t>
  </si>
  <si>
    <t>TAREAS PRELIMINARES (La suma de los ítems comprendidos dentro del rubro Trabajos Preliminares (21.1.1 al 21.1.5) deberá ser menor al 3% del monto total de la oferta)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</si>
</sst>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.00_ ;_ &quot;$&quot;\ * \-#,##0.00_ ;_ &quot;$&quot;\ * &quot;-&quot;??_ ;_ @_ "/>
    <numFmt numFmtId="165" formatCode="_ [$$-2C0A]\ * #,##0.00_ ;_ [$$-2C0A]\ * \-#,##0.00_ ;_ [$$-2C0A]\ * &quot;-&quot;??_ ;_ @_ "/>
  </numFmts>
  <fonts count="34">
    <font>
      <sz val="1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</font>
    <font>
      <b/>
      <sz val="11"/>
      <name val="Calibri"/>
    </font>
    <font>
      <sz val="12"/>
      <name val="Roboto"/>
    </font>
    <font>
      <sz val="11"/>
      <color rgb="FF000000"/>
      <name val="Calibri"/>
    </font>
    <font>
      <sz val="11"/>
      <name val="Calibri"/>
    </font>
    <font>
      <sz val="11"/>
      <color rgb="FF000000"/>
      <name val="Calibri"/>
      <family val="2"/>
    </font>
    <font>
      <sz val="11"/>
      <name val="Calibri"/>
      <scheme val="minor"/>
    </font>
    <font>
      <b/>
      <sz val="12"/>
      <color rgb="FF000000"/>
      <name val="Arial"/>
      <family val="2"/>
    </font>
    <font>
      <sz val="10"/>
      <name val="Arial"/>
      <family val="2"/>
    </font>
    <font>
      <sz val="10"/>
      <name val="Tahoma"/>
      <family val="2"/>
    </font>
    <font>
      <b/>
      <sz val="10"/>
      <color rgb="FF000000"/>
      <name val="Arial"/>
      <family val="2"/>
    </font>
    <font>
      <u/>
      <sz val="11"/>
      <color theme="10"/>
      <name val="Arial"/>
      <family val="2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color theme="8" tint="-0.499984740745262"/>
      <name val="Arial"/>
      <family val="2"/>
    </font>
    <font>
      <b/>
      <sz val="12"/>
      <color theme="5" tint="-0.499984740745262"/>
      <name val="Arial"/>
      <family val="2"/>
    </font>
    <font>
      <sz val="11"/>
      <color theme="0"/>
      <name val="Calibri"/>
      <family val="2"/>
    </font>
    <font>
      <sz val="11"/>
      <color theme="5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color theme="9" tint="-0.499984740745262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  <scheme val="minor"/>
    </font>
    <font>
      <b/>
      <sz val="12"/>
      <color theme="0"/>
      <name val="Arial"/>
      <family val="2"/>
    </font>
    <font>
      <b/>
      <sz val="12"/>
      <name val="Arial"/>
      <family val="2"/>
    </font>
    <font>
      <vertAlign val="superscript"/>
      <sz val="10"/>
      <name val="Arial"/>
      <family val="2"/>
    </font>
    <font>
      <b/>
      <sz val="10"/>
      <name val="Arial"/>
      <family val="2"/>
    </font>
    <font>
      <b/>
      <sz val="12"/>
      <color theme="5" tint="-0.499984740745262"/>
      <name val="Calibri"/>
      <family val="2"/>
      <scheme val="minor"/>
    </font>
    <font>
      <b/>
      <sz val="11"/>
      <color rgb="FFFFFFFF"/>
      <name val="Calibri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1E4E79"/>
        <bgColor rgb="FF1E4E79"/>
      </patternFill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hair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</borders>
  <cellStyleXfs count="15">
    <xf numFmtId="0" fontId="0" fillId="0" borderId="0"/>
    <xf numFmtId="0" fontId="10" fillId="0" borderId="2"/>
    <xf numFmtId="44" fontId="10" fillId="0" borderId="0" applyFont="0" applyFill="0" applyBorder="0" applyAlignment="0" applyProtection="0"/>
    <xf numFmtId="9" fontId="3" fillId="0" borderId="2" applyFont="0" applyFill="0" applyBorder="0" applyAlignment="0" applyProtection="0"/>
    <xf numFmtId="0" fontId="12" fillId="0" borderId="2"/>
    <xf numFmtId="164" fontId="3" fillId="0" borderId="2" applyFont="0" applyFill="0" applyBorder="0" applyAlignment="0" applyProtection="0"/>
    <xf numFmtId="44" fontId="3" fillId="0" borderId="2" applyFont="0" applyFill="0" applyBorder="0" applyAlignment="0" applyProtection="0"/>
    <xf numFmtId="44" fontId="3" fillId="0" borderId="2" applyFont="0" applyFill="0" applyBorder="0" applyAlignment="0" applyProtection="0"/>
    <xf numFmtId="0" fontId="13" fillId="0" borderId="2"/>
    <xf numFmtId="0" fontId="3" fillId="0" borderId="2"/>
    <xf numFmtId="43" fontId="3" fillId="0" borderId="2" applyFont="0" applyFill="0" applyBorder="0" applyAlignment="0" applyProtection="0"/>
    <xf numFmtId="0" fontId="15" fillId="0" borderId="2" applyNumberFormat="0" applyFill="0" applyBorder="0" applyAlignment="0" applyProtection="0"/>
    <xf numFmtId="9" fontId="10" fillId="0" borderId="0" applyFont="0" applyFill="0" applyBorder="0" applyAlignment="0" applyProtection="0"/>
    <xf numFmtId="43" fontId="2" fillId="0" borderId="2" applyFont="0" applyFill="0" applyBorder="0" applyAlignment="0" applyProtection="0"/>
    <xf numFmtId="0" fontId="13" fillId="0" borderId="2"/>
  </cellStyleXfs>
  <cellXfs count="135">
    <xf numFmtId="0" fontId="0" fillId="0" borderId="0" xfId="0" applyFont="1" applyAlignme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4" fontId="7" fillId="0" borderId="0" xfId="0" applyNumberFormat="1" applyFont="1" applyAlignment="1">
      <alignment horizontal="center" vertical="center"/>
    </xf>
    <xf numFmtId="4" fontId="0" fillId="0" borderId="0" xfId="0" applyNumberFormat="1" applyFont="1" applyAlignment="1"/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vertical="center" wrapText="1"/>
    </xf>
    <xf numFmtId="0" fontId="17" fillId="0" borderId="13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vertical="center" wrapText="1"/>
    </xf>
    <xf numFmtId="0" fontId="0" fillId="0" borderId="20" xfId="0" applyFont="1" applyFill="1" applyBorder="1" applyAlignment="1">
      <alignment wrapText="1"/>
    </xf>
    <xf numFmtId="165" fontId="24" fillId="0" borderId="2" xfId="0" applyNumberFormat="1" applyFont="1" applyBorder="1" applyAlignment="1">
      <alignment vertical="center"/>
    </xf>
    <xf numFmtId="165" fontId="24" fillId="0" borderId="4" xfId="0" applyNumberFormat="1" applyFont="1" applyBorder="1" applyAlignment="1">
      <alignment vertical="center"/>
    </xf>
    <xf numFmtId="165" fontId="24" fillId="0" borderId="8" xfId="0" applyNumberFormat="1" applyFont="1" applyBorder="1" applyAlignment="1">
      <alignment vertical="center"/>
    </xf>
    <xf numFmtId="0" fontId="24" fillId="0" borderId="4" xfId="0" applyFont="1" applyBorder="1" applyAlignment="1">
      <alignment vertical="center"/>
    </xf>
    <xf numFmtId="3" fontId="25" fillId="0" borderId="0" xfId="0" applyNumberFormat="1" applyFont="1" applyAlignment="1">
      <alignment horizontal="center" vertical="center"/>
    </xf>
    <xf numFmtId="0" fontId="26" fillId="0" borderId="0" xfId="0" applyFont="1" applyAlignment="1"/>
    <xf numFmtId="0" fontId="24" fillId="0" borderId="2" xfId="0" applyFont="1" applyBorder="1" applyAlignment="1">
      <alignment vertical="center"/>
    </xf>
    <xf numFmtId="0" fontId="24" fillId="0" borderId="8" xfId="0" applyFont="1" applyBorder="1" applyAlignment="1">
      <alignment vertical="center"/>
    </xf>
    <xf numFmtId="0" fontId="24" fillId="0" borderId="17" xfId="0" applyFont="1" applyBorder="1" applyAlignment="1">
      <alignment vertical="center"/>
    </xf>
    <xf numFmtId="3" fontId="2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4" fontId="9" fillId="0" borderId="2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vertical="center"/>
    </xf>
    <xf numFmtId="0" fontId="4" fillId="0" borderId="18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3" fontId="7" fillId="0" borderId="5" xfId="0" applyNumberFormat="1" applyFont="1" applyBorder="1" applyAlignment="1">
      <alignment horizontal="center" vertical="center"/>
    </xf>
    <xf numFmtId="3" fontId="7" fillId="0" borderId="22" xfId="0" applyNumberFormat="1" applyFont="1" applyBorder="1" applyAlignment="1">
      <alignment horizontal="center" vertical="center"/>
    </xf>
    <xf numFmtId="3" fontId="7" fillId="0" borderId="23" xfId="0" applyNumberFormat="1" applyFont="1" applyBorder="1" applyAlignment="1">
      <alignment horizontal="center" vertical="center"/>
    </xf>
    <xf numFmtId="0" fontId="0" fillId="0" borderId="0" xfId="0" applyFont="1" applyAlignment="1"/>
    <xf numFmtId="0" fontId="30" fillId="2" borderId="10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vertical="center" wrapText="1"/>
    </xf>
    <xf numFmtId="164" fontId="16" fillId="0" borderId="13" xfId="0" applyNumberFormat="1" applyFont="1" applyBorder="1" applyAlignment="1">
      <alignment horizontal="center"/>
    </xf>
    <xf numFmtId="0" fontId="32" fillId="4" borderId="26" xfId="0" applyFont="1" applyFill="1" applyBorder="1" applyAlignment="1">
      <alignment vertical="center"/>
    </xf>
    <xf numFmtId="0" fontId="32" fillId="4" borderId="27" xfId="0" applyFont="1" applyFill="1" applyBorder="1" applyAlignment="1">
      <alignment vertical="center"/>
    </xf>
    <xf numFmtId="0" fontId="32" fillId="4" borderId="27" xfId="0" applyFont="1" applyFill="1" applyBorder="1" applyAlignment="1">
      <alignment horizontal="center" vertical="center"/>
    </xf>
    <xf numFmtId="4" fontId="32" fillId="4" borderId="27" xfId="0" applyNumberFormat="1" applyFont="1" applyFill="1" applyBorder="1" applyAlignment="1">
      <alignment vertical="center"/>
    </xf>
    <xf numFmtId="0" fontId="32" fillId="4" borderId="29" xfId="0" applyFont="1" applyFill="1" applyBorder="1" applyAlignment="1">
      <alignment vertical="center"/>
    </xf>
    <xf numFmtId="0" fontId="32" fillId="4" borderId="30" xfId="0" applyFont="1" applyFill="1" applyBorder="1" applyAlignment="1">
      <alignment vertical="center"/>
    </xf>
    <xf numFmtId="0" fontId="32" fillId="4" borderId="30" xfId="0" applyFont="1" applyFill="1" applyBorder="1" applyAlignment="1">
      <alignment horizontal="center" vertical="center"/>
    </xf>
    <xf numFmtId="4" fontId="32" fillId="4" borderId="30" xfId="0" applyNumberFormat="1" applyFont="1" applyFill="1" applyBorder="1" applyAlignment="1">
      <alignment vertical="center"/>
    </xf>
    <xf numFmtId="0" fontId="32" fillId="4" borderId="32" xfId="0" applyFont="1" applyFill="1" applyBorder="1" applyAlignment="1">
      <alignment vertical="center"/>
    </xf>
    <xf numFmtId="0" fontId="32" fillId="4" borderId="33" xfId="0" applyFont="1" applyFill="1" applyBorder="1" applyAlignment="1">
      <alignment vertical="center"/>
    </xf>
    <xf numFmtId="0" fontId="32" fillId="4" borderId="33" xfId="0" applyFont="1" applyFill="1" applyBorder="1" applyAlignment="1">
      <alignment horizontal="center" vertical="center"/>
    </xf>
    <xf numFmtId="4" fontId="32" fillId="4" borderId="33" xfId="0" applyNumberFormat="1" applyFont="1" applyFill="1" applyBorder="1" applyAlignment="1">
      <alignment vertical="center"/>
    </xf>
    <xf numFmtId="0" fontId="33" fillId="0" borderId="19" xfId="0" applyFont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9" fillId="0" borderId="16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vertical="center" wrapText="1"/>
    </xf>
    <xf numFmtId="9" fontId="0" fillId="0" borderId="0" xfId="12" applyFont="1" applyAlignment="1"/>
    <xf numFmtId="0" fontId="0" fillId="0" borderId="0" xfId="0" applyFont="1" applyAlignment="1"/>
    <xf numFmtId="44" fontId="18" fillId="0" borderId="2" xfId="2" applyFont="1" applyFill="1" applyBorder="1" applyAlignment="1">
      <alignment horizontal="right" vertical="center"/>
    </xf>
    <xf numFmtId="44" fontId="19" fillId="0" borderId="2" xfId="2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 wrapText="1"/>
    </xf>
    <xf numFmtId="3" fontId="7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 wrapText="1"/>
    </xf>
    <xf numFmtId="0" fontId="23" fillId="0" borderId="2" xfId="0" applyFont="1" applyFill="1" applyBorder="1" applyAlignment="1">
      <alignment vertical="center"/>
    </xf>
    <xf numFmtId="0" fontId="22" fillId="0" borderId="2" xfId="0" applyFont="1" applyFill="1" applyBorder="1" applyAlignment="1"/>
    <xf numFmtId="17" fontId="21" fillId="0" borderId="2" xfId="0" applyNumberFormat="1" applyFont="1" applyFill="1" applyBorder="1" applyAlignment="1"/>
    <xf numFmtId="4" fontId="9" fillId="0" borderId="36" xfId="0" applyNumberFormat="1" applyFont="1" applyBorder="1" applyAlignment="1">
      <alignment horizontal="center" vertical="center"/>
    </xf>
    <xf numFmtId="4" fontId="9" fillId="0" borderId="36" xfId="0" applyNumberFormat="1" applyFont="1" applyFill="1" applyBorder="1" applyAlignment="1">
      <alignment horizontal="center" vertical="center"/>
    </xf>
    <xf numFmtId="4" fontId="9" fillId="0" borderId="35" xfId="0" applyNumberFormat="1" applyFont="1" applyBorder="1" applyAlignment="1">
      <alignment horizontal="center" vertical="center"/>
    </xf>
    <xf numFmtId="4" fontId="9" fillId="0" borderId="37" xfId="0" applyNumberFormat="1" applyFont="1" applyBorder="1" applyAlignment="1">
      <alignment horizontal="center" vertical="center"/>
    </xf>
    <xf numFmtId="4" fontId="9" fillId="0" borderId="38" xfId="0" applyNumberFormat="1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44" fontId="27" fillId="0" borderId="2" xfId="2" applyFont="1" applyFill="1" applyBorder="1" applyAlignment="1">
      <alignment horizontal="right" vertical="center"/>
    </xf>
    <xf numFmtId="9" fontId="19" fillId="0" borderId="2" xfId="12" applyFont="1" applyFill="1" applyBorder="1" applyAlignment="1">
      <alignment horizontal="center" vertical="center"/>
    </xf>
    <xf numFmtId="3" fontId="28" fillId="0" borderId="2" xfId="14" applyNumberFormat="1" applyFont="1" applyFill="1" applyBorder="1" applyAlignment="1">
      <alignment horizontal="right" vertical="center"/>
    </xf>
    <xf numFmtId="9" fontId="19" fillId="0" borderId="2" xfId="3" applyFont="1" applyFill="1" applyBorder="1" applyAlignment="1">
      <alignment horizontal="center" vertical="center"/>
    </xf>
    <xf numFmtId="44" fontId="18" fillId="0" borderId="2" xfId="2" applyFont="1" applyFill="1" applyBorder="1" applyAlignment="1">
      <alignment horizontal="center" vertical="center"/>
    </xf>
    <xf numFmtId="44" fontId="19" fillId="0" borderId="2" xfId="2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vertical="center"/>
    </xf>
    <xf numFmtId="0" fontId="30" fillId="0" borderId="2" xfId="0" applyFont="1" applyFill="1" applyBorder="1" applyAlignment="1">
      <alignment vertical="center"/>
    </xf>
    <xf numFmtId="9" fontId="31" fillId="0" borderId="2" xfId="3" applyFont="1" applyFill="1" applyBorder="1" applyAlignment="1">
      <alignment horizontal="center"/>
    </xf>
    <xf numFmtId="0" fontId="33" fillId="0" borderId="2" xfId="0" applyFont="1" applyFill="1" applyBorder="1" applyAlignment="1">
      <alignment vertical="center" wrapText="1"/>
    </xf>
    <xf numFmtId="4" fontId="9" fillId="0" borderId="2" xfId="0" applyNumberFormat="1" applyFont="1" applyFill="1" applyBorder="1" applyAlignment="1">
      <alignment horizontal="center" vertical="center"/>
    </xf>
    <xf numFmtId="4" fontId="9" fillId="0" borderId="40" xfId="0" applyNumberFormat="1" applyFont="1" applyBorder="1" applyAlignment="1">
      <alignment horizontal="center" vertical="center"/>
    </xf>
    <xf numFmtId="44" fontId="24" fillId="0" borderId="2" xfId="2" applyFont="1" applyBorder="1" applyAlignment="1">
      <alignment vertical="center"/>
    </xf>
    <xf numFmtId="44" fontId="24" fillId="0" borderId="6" xfId="2" applyFont="1" applyBorder="1" applyAlignment="1">
      <alignment vertical="center"/>
    </xf>
    <xf numFmtId="44" fontId="24" fillId="0" borderId="15" xfId="2" applyFont="1" applyBorder="1" applyAlignment="1">
      <alignment vertical="center"/>
    </xf>
    <xf numFmtId="44" fontId="24" fillId="0" borderId="9" xfId="2" applyFont="1" applyBorder="1" applyAlignment="1">
      <alignment vertical="center"/>
    </xf>
    <xf numFmtId="44" fontId="14" fillId="3" borderId="12" xfId="2" applyFont="1" applyFill="1" applyBorder="1" applyAlignment="1">
      <alignment vertical="center" wrapText="1"/>
    </xf>
    <xf numFmtId="44" fontId="9" fillId="0" borderId="39" xfId="2" applyFont="1" applyBorder="1" applyAlignment="1">
      <alignment horizontal="center" vertical="center"/>
    </xf>
    <xf numFmtId="44" fontId="9" fillId="0" borderId="39" xfId="2" applyFont="1" applyFill="1" applyBorder="1" applyAlignment="1">
      <alignment horizontal="center" vertical="center"/>
    </xf>
    <xf numFmtId="44" fontId="30" fillId="2" borderId="12" xfId="2" applyFont="1" applyFill="1" applyBorder="1" applyAlignment="1">
      <alignment vertical="center"/>
    </xf>
    <xf numFmtId="44" fontId="9" fillId="0" borderId="41" xfId="2" applyFont="1" applyBorder="1" applyAlignment="1">
      <alignment horizontal="center" vertical="center"/>
    </xf>
    <xf numFmtId="44" fontId="24" fillId="0" borderId="0" xfId="2" applyFont="1" applyAlignment="1">
      <alignment vertical="center"/>
    </xf>
    <xf numFmtId="44" fontId="32" fillId="4" borderId="28" xfId="2" applyFont="1" applyFill="1" applyBorder="1" applyAlignment="1">
      <alignment vertical="center"/>
    </xf>
    <xf numFmtId="44" fontId="32" fillId="4" borderId="31" xfId="2" applyFont="1" applyFill="1" applyBorder="1" applyAlignment="1">
      <alignment vertical="center"/>
    </xf>
    <xf numFmtId="44" fontId="32" fillId="4" borderId="34" xfId="2" applyFont="1" applyFill="1" applyBorder="1" applyAlignment="1">
      <alignment vertical="center"/>
    </xf>
    <xf numFmtId="44" fontId="26" fillId="0" borderId="0" xfId="2" applyFont="1" applyAlignment="1"/>
    <xf numFmtId="0" fontId="14" fillId="3" borderId="11" xfId="0" applyFont="1" applyFill="1" applyBorder="1" applyAlignment="1">
      <alignment horizontal="left" vertical="center" wrapText="1"/>
    </xf>
    <xf numFmtId="165" fontId="11" fillId="2" borderId="4" xfId="2" applyNumberFormat="1" applyFont="1" applyFill="1" applyBorder="1" applyAlignment="1">
      <alignment horizontal="center" vertical="center" wrapText="1"/>
    </xf>
    <xf numFmtId="165" fontId="11" fillId="2" borderId="8" xfId="2" applyNumberFormat="1" applyFont="1" applyFill="1" applyBorder="1" applyAlignment="1">
      <alignment horizontal="center" vertical="center" wrapText="1"/>
    </xf>
    <xf numFmtId="44" fontId="11" fillId="2" borderId="4" xfId="2" applyFont="1" applyFill="1" applyBorder="1" applyAlignment="1">
      <alignment horizontal="center" vertical="center" wrapText="1"/>
    </xf>
    <xf numFmtId="44" fontId="11" fillId="2" borderId="8" xfId="2" applyFont="1" applyFill="1" applyBorder="1" applyAlignment="1">
      <alignment horizontal="center" vertical="center" wrapText="1"/>
    </xf>
    <xf numFmtId="44" fontId="11" fillId="2" borderId="6" xfId="2" applyFont="1" applyFill="1" applyBorder="1" applyAlignment="1">
      <alignment horizontal="center" vertical="center" wrapText="1"/>
    </xf>
    <xf numFmtId="44" fontId="11" fillId="2" borderId="9" xfId="2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4" fontId="14" fillId="2" borderId="4" xfId="0" applyNumberFormat="1" applyFont="1" applyFill="1" applyBorder="1" applyAlignment="1">
      <alignment horizontal="center" vertical="center" wrapText="1"/>
    </xf>
    <xf numFmtId="4" fontId="14" fillId="2" borderId="8" xfId="0" applyNumberFormat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/>
    </xf>
  </cellXfs>
  <cellStyles count="15">
    <cellStyle name="Hipervínculo 2" xfId="11"/>
    <cellStyle name="Millares 3" xfId="10"/>
    <cellStyle name="Millares 62" xfId="13"/>
    <cellStyle name="Moneda" xfId="2" builtinId="4"/>
    <cellStyle name="Moneda 2 3" xfId="6"/>
    <cellStyle name="Moneda 3 119 2 2" xfId="5"/>
    <cellStyle name="Moneda 48" xfId="7"/>
    <cellStyle name="Normal" xfId="0" builtinId="0"/>
    <cellStyle name="Normal 2" xfId="1"/>
    <cellStyle name="Normal 2 2 2" xfId="14"/>
    <cellStyle name="Normal 2 6" xfId="8"/>
    <cellStyle name="Normal 21" xfId="9"/>
    <cellStyle name="Normal 9" xfId="4"/>
    <cellStyle name="Porcentaje" xfId="12" builtinId="5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511630</xdr:colOff>
      <xdr:row>1</xdr:row>
      <xdr:rowOff>99332</xdr:rowOff>
    </xdr:from>
    <xdr:ext cx="1783282" cy="615921"/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12390" y="305072"/>
          <a:ext cx="1783282" cy="61592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4"/>
  <sheetViews>
    <sheetView tabSelected="1" zoomScaleNormal="100" workbookViewId="0">
      <selection activeCell="B10" sqref="B10"/>
    </sheetView>
  </sheetViews>
  <sheetFormatPr baseColWidth="10" defaultColWidth="14.42578125" defaultRowHeight="15" customHeight="1"/>
  <cols>
    <col min="1" max="1" width="1.85546875" style="54" customWidth="1"/>
    <col min="2" max="2" width="12.140625" style="54" customWidth="1"/>
    <col min="3" max="3" width="49.42578125" style="54" customWidth="1"/>
    <col min="4" max="4" width="12.28515625" style="54" customWidth="1"/>
    <col min="5" max="5" width="10.7109375" style="9" customWidth="1"/>
    <col min="6" max="6" width="23" style="39" customWidth="1"/>
    <col min="7" max="7" width="10.42578125" style="39" bestFit="1" customWidth="1"/>
    <col min="8" max="8" width="34.85546875" style="118" customWidth="1"/>
    <col min="9" max="9" width="3" style="54" customWidth="1"/>
    <col min="10" max="16384" width="14.42578125" style="54"/>
  </cols>
  <sheetData>
    <row r="1" spans="1:18" ht="16.5" thickBot="1">
      <c r="A1" s="1"/>
      <c r="B1" s="12"/>
      <c r="C1" s="10"/>
      <c r="D1" s="12"/>
      <c r="E1" s="13"/>
      <c r="F1" s="34"/>
      <c r="G1" s="40"/>
      <c r="H1" s="105"/>
      <c r="I1" s="1"/>
    </row>
    <row r="2" spans="1:18" ht="15.75">
      <c r="A2" s="1"/>
      <c r="B2" s="15"/>
      <c r="C2" s="16" t="s">
        <v>0</v>
      </c>
      <c r="D2" s="17"/>
      <c r="E2" s="18"/>
      <c r="F2" s="35"/>
      <c r="G2" s="37"/>
      <c r="H2" s="106"/>
      <c r="I2" s="1"/>
    </row>
    <row r="3" spans="1:18" ht="15.75">
      <c r="A3" s="1"/>
      <c r="B3" s="19"/>
      <c r="C3" s="11"/>
      <c r="D3" s="12"/>
      <c r="E3" s="13"/>
      <c r="F3" s="34"/>
      <c r="G3" s="40"/>
      <c r="H3" s="107"/>
      <c r="I3" s="1"/>
    </row>
    <row r="4" spans="1:18" ht="15.75">
      <c r="A4" s="1"/>
      <c r="B4" s="19"/>
      <c r="C4" s="14" t="s">
        <v>365</v>
      </c>
      <c r="D4" s="12"/>
      <c r="E4" s="13"/>
      <c r="F4" s="34"/>
      <c r="G4" s="40"/>
      <c r="H4" s="107"/>
      <c r="I4" s="1"/>
    </row>
    <row r="5" spans="1:18" ht="16.5" thickBot="1">
      <c r="A5" s="1"/>
      <c r="B5" s="20"/>
      <c r="C5" s="21"/>
      <c r="D5" s="22"/>
      <c r="E5" s="23"/>
      <c r="F5" s="36"/>
      <c r="G5" s="41"/>
      <c r="H5" s="108"/>
      <c r="I5" s="1"/>
    </row>
    <row r="6" spans="1:18" ht="15" customHeight="1">
      <c r="A6" s="1"/>
      <c r="B6" s="126" t="s">
        <v>28</v>
      </c>
      <c r="C6" s="128" t="s">
        <v>1</v>
      </c>
      <c r="D6" s="130" t="s">
        <v>29</v>
      </c>
      <c r="E6" s="132" t="s">
        <v>30</v>
      </c>
      <c r="F6" s="120" t="s">
        <v>31</v>
      </c>
      <c r="G6" s="122" t="s">
        <v>72</v>
      </c>
      <c r="H6" s="124" t="s">
        <v>73</v>
      </c>
      <c r="I6" s="1"/>
    </row>
    <row r="7" spans="1:18" ht="15.75" thickBot="1">
      <c r="A7" s="1"/>
      <c r="B7" s="127"/>
      <c r="C7" s="129"/>
      <c r="D7" s="131"/>
      <c r="E7" s="133"/>
      <c r="F7" s="121"/>
      <c r="G7" s="123"/>
      <c r="H7" s="125"/>
      <c r="I7" s="1"/>
    </row>
    <row r="8" spans="1:18" ht="9" customHeight="1" thickBot="1">
      <c r="A8" s="1"/>
      <c r="B8" s="28"/>
      <c r="C8" s="16"/>
      <c r="D8" s="29"/>
      <c r="E8" s="30"/>
      <c r="F8" s="37"/>
      <c r="G8" s="42"/>
      <c r="H8" s="106"/>
      <c r="I8" s="3"/>
    </row>
    <row r="9" spans="1:18" s="76" customFormat="1" ht="37.15" customHeight="1" thickBot="1">
      <c r="A9" s="1"/>
      <c r="B9" s="24" t="s">
        <v>2</v>
      </c>
      <c r="C9" s="119" t="s">
        <v>366</v>
      </c>
      <c r="D9" s="119"/>
      <c r="E9" s="119"/>
      <c r="F9" s="119"/>
      <c r="G9" s="119"/>
      <c r="H9" s="109">
        <v>0</v>
      </c>
      <c r="I9" s="91"/>
      <c r="J9" s="92"/>
      <c r="K9" s="92"/>
      <c r="L9" s="93"/>
      <c r="M9" s="81"/>
      <c r="N9" s="134"/>
      <c r="O9" s="134"/>
      <c r="P9" s="134"/>
      <c r="R9" s="75"/>
    </row>
    <row r="10" spans="1:18" s="76" customFormat="1" ht="15.75">
      <c r="A10" s="1"/>
      <c r="B10" s="31" t="s">
        <v>3</v>
      </c>
      <c r="C10" s="26" t="s">
        <v>16</v>
      </c>
      <c r="D10" s="6" t="s">
        <v>17</v>
      </c>
      <c r="E10" s="86">
        <v>1</v>
      </c>
      <c r="F10" s="86"/>
      <c r="G10" s="86"/>
      <c r="H10" s="110"/>
      <c r="I10" s="94"/>
      <c r="J10" s="77"/>
      <c r="K10" s="78"/>
      <c r="L10" s="95"/>
      <c r="M10" s="82"/>
      <c r="N10" s="83"/>
      <c r="O10" s="84"/>
      <c r="P10" s="85"/>
      <c r="R10" s="75"/>
    </row>
    <row r="11" spans="1:18" s="76" customFormat="1" ht="15.75">
      <c r="A11" s="1"/>
      <c r="B11" s="31" t="s">
        <v>4</v>
      </c>
      <c r="C11" s="27" t="s">
        <v>18</v>
      </c>
      <c r="D11" s="6" t="s">
        <v>17</v>
      </c>
      <c r="E11" s="86">
        <v>1</v>
      </c>
      <c r="F11" s="86"/>
      <c r="G11" s="86"/>
      <c r="H11" s="110"/>
      <c r="I11" s="96"/>
      <c r="J11" s="77"/>
      <c r="K11" s="78"/>
      <c r="L11" s="95"/>
      <c r="M11" s="82"/>
      <c r="N11" s="83"/>
      <c r="O11" s="84"/>
      <c r="P11" s="85"/>
    </row>
    <row r="12" spans="1:18" s="76" customFormat="1" ht="16.5" customHeight="1">
      <c r="A12" s="1"/>
      <c r="B12" s="31" t="s">
        <v>5</v>
      </c>
      <c r="C12" s="4" t="s">
        <v>19</v>
      </c>
      <c r="D12" s="6" t="s">
        <v>17</v>
      </c>
      <c r="E12" s="86">
        <v>1</v>
      </c>
      <c r="F12" s="86"/>
      <c r="G12" s="86"/>
      <c r="H12" s="110"/>
      <c r="I12" s="96"/>
      <c r="J12" s="77"/>
      <c r="K12" s="78"/>
      <c r="L12" s="95"/>
      <c r="M12" s="82"/>
      <c r="N12" s="83"/>
      <c r="O12" s="84"/>
      <c r="P12" s="85"/>
    </row>
    <row r="13" spans="1:18" s="76" customFormat="1" ht="30">
      <c r="A13" s="1"/>
      <c r="B13" s="31" t="s">
        <v>6</v>
      </c>
      <c r="C13" s="7" t="s">
        <v>32</v>
      </c>
      <c r="D13" s="6" t="s">
        <v>17</v>
      </c>
      <c r="E13" s="86">
        <v>1</v>
      </c>
      <c r="F13" s="86"/>
      <c r="G13" s="86"/>
      <c r="H13" s="110"/>
      <c r="I13" s="96"/>
      <c r="J13" s="77"/>
      <c r="K13" s="78"/>
      <c r="L13" s="95"/>
      <c r="M13" s="82"/>
      <c r="N13" s="83"/>
      <c r="O13" s="84"/>
      <c r="P13" s="85"/>
      <c r="R13" s="75"/>
    </row>
    <row r="14" spans="1:18" s="76" customFormat="1" ht="16.5" thickBot="1">
      <c r="A14" s="1"/>
      <c r="B14" s="31" t="s">
        <v>356</v>
      </c>
      <c r="C14" s="79" t="s">
        <v>357</v>
      </c>
      <c r="D14" s="80" t="s">
        <v>17</v>
      </c>
      <c r="E14" s="87">
        <v>1</v>
      </c>
      <c r="F14" s="87"/>
      <c r="G14" s="87"/>
      <c r="H14" s="111"/>
      <c r="I14" s="96"/>
      <c r="J14" s="77"/>
      <c r="K14" s="78"/>
      <c r="L14" s="95"/>
      <c r="M14" s="82"/>
      <c r="N14" s="83"/>
      <c r="O14" s="84"/>
      <c r="P14" s="85"/>
    </row>
    <row r="15" spans="1:18" s="76" customFormat="1" ht="15.75" customHeight="1" thickBot="1">
      <c r="A15" s="1"/>
      <c r="B15" s="24" t="s">
        <v>7</v>
      </c>
      <c r="C15" s="25" t="s">
        <v>80</v>
      </c>
      <c r="D15" s="25"/>
      <c r="E15" s="25"/>
      <c r="F15" s="25"/>
      <c r="G15" s="25"/>
      <c r="H15" s="109">
        <v>0</v>
      </c>
      <c r="I15" s="91"/>
      <c r="J15" s="92"/>
      <c r="K15" s="92"/>
      <c r="L15" s="93"/>
      <c r="M15" s="81"/>
      <c r="N15" s="134"/>
      <c r="O15" s="134"/>
      <c r="P15" s="134"/>
    </row>
    <row r="16" spans="1:18" s="76" customFormat="1" ht="16.5" customHeight="1">
      <c r="A16" s="1"/>
      <c r="B16" s="31" t="s">
        <v>339</v>
      </c>
      <c r="C16" s="49" t="s">
        <v>39</v>
      </c>
      <c r="D16" s="51" t="s">
        <v>20</v>
      </c>
      <c r="E16" s="88">
        <f>385*1.1</f>
        <v>423.50000000000006</v>
      </c>
      <c r="F16" s="86"/>
      <c r="G16" s="86"/>
      <c r="H16" s="110"/>
      <c r="I16" s="94"/>
      <c r="J16" s="97"/>
      <c r="K16" s="98"/>
      <c r="L16" s="99"/>
      <c r="M16" s="81"/>
      <c r="N16" s="83"/>
      <c r="O16" s="84"/>
      <c r="P16" s="85"/>
    </row>
    <row r="17" spans="1:16" s="76" customFormat="1" ht="16.5" customHeight="1">
      <c r="A17" s="1"/>
      <c r="B17" s="31" t="s">
        <v>340</v>
      </c>
      <c r="C17" s="50" t="s">
        <v>41</v>
      </c>
      <c r="D17" s="52" t="s">
        <v>21</v>
      </c>
      <c r="E17" s="89">
        <v>3</v>
      </c>
      <c r="F17" s="86"/>
      <c r="G17" s="86"/>
      <c r="H17" s="110"/>
      <c r="I17" s="94"/>
      <c r="J17" s="97"/>
      <c r="K17" s="98"/>
      <c r="L17" s="95"/>
      <c r="M17" s="82"/>
      <c r="N17" s="83"/>
      <c r="O17" s="84"/>
      <c r="P17" s="85"/>
    </row>
    <row r="18" spans="1:16" s="76" customFormat="1" ht="16.5" customHeight="1">
      <c r="A18" s="1"/>
      <c r="B18" s="31" t="s">
        <v>341</v>
      </c>
      <c r="C18" s="32" t="s">
        <v>36</v>
      </c>
      <c r="D18" s="52" t="s">
        <v>21</v>
      </c>
      <c r="E18" s="89">
        <v>12</v>
      </c>
      <c r="F18" s="86"/>
      <c r="G18" s="86"/>
      <c r="H18" s="110"/>
      <c r="I18" s="94"/>
      <c r="J18" s="97"/>
      <c r="K18" s="98"/>
      <c r="L18" s="95"/>
      <c r="M18" s="82"/>
      <c r="N18" s="83"/>
      <c r="O18" s="84"/>
      <c r="P18" s="85"/>
    </row>
    <row r="19" spans="1:16" s="76" customFormat="1" ht="16.5" customHeight="1">
      <c r="A19" s="1"/>
      <c r="B19" s="31" t="s">
        <v>342</v>
      </c>
      <c r="C19" s="50" t="s">
        <v>38</v>
      </c>
      <c r="D19" s="52" t="s">
        <v>20</v>
      </c>
      <c r="E19" s="89">
        <f>2000+35+100+80+80</f>
        <v>2295</v>
      </c>
      <c r="F19" s="86"/>
      <c r="G19" s="86"/>
      <c r="H19" s="110"/>
      <c r="I19" s="94"/>
      <c r="J19" s="97"/>
      <c r="K19" s="98"/>
      <c r="L19" s="95"/>
      <c r="M19" s="82"/>
      <c r="N19" s="83"/>
      <c r="O19" s="84"/>
      <c r="P19" s="85"/>
    </row>
    <row r="20" spans="1:16" s="76" customFormat="1" ht="16.5" customHeight="1">
      <c r="A20" s="1"/>
      <c r="B20" s="31" t="s">
        <v>343</v>
      </c>
      <c r="C20" s="32" t="s">
        <v>33</v>
      </c>
      <c r="D20" s="52" t="s">
        <v>20</v>
      </c>
      <c r="E20" s="89">
        <f>35+150+80+105</f>
        <v>370</v>
      </c>
      <c r="F20" s="87"/>
      <c r="G20" s="87"/>
      <c r="H20" s="111"/>
      <c r="I20" s="94"/>
      <c r="J20" s="97"/>
      <c r="K20" s="98"/>
      <c r="L20" s="95"/>
      <c r="M20" s="82"/>
      <c r="N20" s="83"/>
      <c r="O20" s="84"/>
      <c r="P20" s="85"/>
    </row>
    <row r="21" spans="1:16" s="76" customFormat="1" ht="16.5" customHeight="1">
      <c r="A21" s="1"/>
      <c r="B21" s="31" t="s">
        <v>344</v>
      </c>
      <c r="C21" s="50" t="s">
        <v>172</v>
      </c>
      <c r="D21" s="52" t="s">
        <v>20</v>
      </c>
      <c r="E21" s="89">
        <f>120+105+112.5</f>
        <v>337.5</v>
      </c>
      <c r="F21" s="86"/>
      <c r="G21" s="86"/>
      <c r="H21" s="110"/>
      <c r="I21" s="94"/>
      <c r="J21" s="97"/>
      <c r="K21" s="98"/>
      <c r="L21" s="95"/>
      <c r="M21" s="82"/>
      <c r="N21" s="83"/>
      <c r="O21" s="84"/>
      <c r="P21" s="85"/>
    </row>
    <row r="22" spans="1:16" s="76" customFormat="1" ht="16.5" customHeight="1">
      <c r="A22" s="1"/>
      <c r="B22" s="31" t="s">
        <v>345</v>
      </c>
      <c r="C22" s="32" t="s">
        <v>34</v>
      </c>
      <c r="D22" s="52" t="s">
        <v>20</v>
      </c>
      <c r="E22" s="89">
        <f>250+220+52.5+180+250</f>
        <v>952.5</v>
      </c>
      <c r="F22" s="86"/>
      <c r="G22" s="86"/>
      <c r="H22" s="110"/>
      <c r="I22" s="94"/>
      <c r="J22" s="97"/>
      <c r="K22" s="98"/>
      <c r="L22" s="95"/>
      <c r="M22" s="82"/>
      <c r="N22" s="83"/>
      <c r="O22" s="84"/>
      <c r="P22" s="85"/>
    </row>
    <row r="23" spans="1:16" s="76" customFormat="1" ht="16.5" customHeight="1">
      <c r="A23" s="1"/>
      <c r="B23" s="31" t="s">
        <v>346</v>
      </c>
      <c r="C23" s="50" t="s">
        <v>158</v>
      </c>
      <c r="D23" s="52" t="s">
        <v>20</v>
      </c>
      <c r="E23" s="89">
        <v>10</v>
      </c>
      <c r="F23" s="86"/>
      <c r="G23" s="86"/>
      <c r="H23" s="110"/>
      <c r="I23" s="94"/>
      <c r="J23" s="97"/>
      <c r="K23" s="98"/>
      <c r="L23" s="95"/>
      <c r="M23" s="82"/>
      <c r="N23" s="83"/>
      <c r="O23" s="84"/>
      <c r="P23" s="85"/>
    </row>
    <row r="24" spans="1:16" s="76" customFormat="1" ht="16.5" customHeight="1">
      <c r="A24" s="1"/>
      <c r="B24" s="31" t="s">
        <v>347</v>
      </c>
      <c r="C24" s="32" t="s">
        <v>63</v>
      </c>
      <c r="D24" s="52" t="s">
        <v>21</v>
      </c>
      <c r="E24" s="89">
        <f>12+30+11</f>
        <v>53</v>
      </c>
      <c r="F24" s="86"/>
      <c r="G24" s="86"/>
      <c r="H24" s="110"/>
      <c r="I24" s="94"/>
      <c r="J24" s="97"/>
      <c r="K24" s="98"/>
      <c r="L24" s="95"/>
      <c r="M24" s="82"/>
      <c r="N24" s="83"/>
      <c r="O24" s="84"/>
      <c r="P24" s="85"/>
    </row>
    <row r="25" spans="1:16" s="76" customFormat="1" ht="16.5" customHeight="1" thickBot="1">
      <c r="A25" s="1"/>
      <c r="B25" s="31" t="s">
        <v>348</v>
      </c>
      <c r="C25" s="50" t="s">
        <v>64</v>
      </c>
      <c r="D25" s="52" t="s">
        <v>21</v>
      </c>
      <c r="E25" s="89">
        <f>20+40+30</f>
        <v>90</v>
      </c>
      <c r="F25" s="87"/>
      <c r="G25" s="87"/>
      <c r="H25" s="111"/>
      <c r="I25" s="94"/>
      <c r="J25" s="97"/>
      <c r="K25" s="98"/>
      <c r="L25" s="95"/>
      <c r="M25" s="82"/>
      <c r="N25" s="83"/>
      <c r="O25" s="84"/>
      <c r="P25" s="85"/>
    </row>
    <row r="26" spans="1:16" s="76" customFormat="1" ht="26.25" thickBot="1">
      <c r="A26" s="1"/>
      <c r="B26" s="24" t="s">
        <v>8</v>
      </c>
      <c r="C26" s="25" t="s">
        <v>156</v>
      </c>
      <c r="D26" s="25"/>
      <c r="E26" s="25"/>
      <c r="F26" s="25"/>
      <c r="G26" s="25"/>
      <c r="H26" s="109">
        <v>0</v>
      </c>
      <c r="I26" s="91"/>
      <c r="J26" s="92"/>
      <c r="K26" s="92"/>
      <c r="L26" s="93"/>
      <c r="M26" s="81"/>
      <c r="N26" s="134"/>
      <c r="O26" s="134"/>
      <c r="P26" s="134"/>
    </row>
    <row r="27" spans="1:16" s="76" customFormat="1" ht="16.5" customHeight="1">
      <c r="A27" s="1"/>
      <c r="B27" s="31" t="s">
        <v>9</v>
      </c>
      <c r="C27" s="49" t="s">
        <v>82</v>
      </c>
      <c r="D27" s="51" t="s">
        <v>83</v>
      </c>
      <c r="E27" s="88">
        <v>1.5</v>
      </c>
      <c r="F27" s="86"/>
      <c r="G27" s="86"/>
      <c r="H27" s="110"/>
      <c r="I27" s="94"/>
      <c r="J27" s="97"/>
      <c r="K27" s="98"/>
      <c r="L27" s="99"/>
      <c r="M27" s="81"/>
      <c r="N27" s="83"/>
      <c r="O27" s="84"/>
      <c r="P27" s="85"/>
    </row>
    <row r="28" spans="1:16" s="76" customFormat="1" ht="16.5" customHeight="1" thickBot="1">
      <c r="A28" s="1"/>
      <c r="B28" s="31" t="s">
        <v>74</v>
      </c>
      <c r="C28" s="50" t="s">
        <v>84</v>
      </c>
      <c r="D28" s="52" t="s">
        <v>83</v>
      </c>
      <c r="E28" s="89">
        <f>30+28+10</f>
        <v>68</v>
      </c>
      <c r="F28" s="86"/>
      <c r="G28" s="86"/>
      <c r="H28" s="110"/>
      <c r="I28" s="94"/>
      <c r="J28" s="97"/>
      <c r="K28" s="98"/>
      <c r="L28" s="95"/>
      <c r="M28" s="82"/>
      <c r="N28" s="83"/>
      <c r="O28" s="84"/>
      <c r="P28" s="85"/>
    </row>
    <row r="29" spans="1:16" s="76" customFormat="1" ht="15.6" customHeight="1" thickBot="1">
      <c r="A29" s="1"/>
      <c r="B29" s="24" t="s">
        <v>10</v>
      </c>
      <c r="C29" s="25" t="s">
        <v>81</v>
      </c>
      <c r="D29" s="25"/>
      <c r="E29" s="25"/>
      <c r="F29" s="25"/>
      <c r="G29" s="25"/>
      <c r="H29" s="109">
        <v>0</v>
      </c>
      <c r="I29" s="91"/>
      <c r="J29" s="92"/>
      <c r="K29" s="92"/>
      <c r="L29" s="93"/>
      <c r="M29" s="81"/>
      <c r="N29" s="134"/>
      <c r="O29" s="134"/>
      <c r="P29" s="134"/>
    </row>
    <row r="30" spans="1:16" s="76" customFormat="1" ht="16.5" customHeight="1" thickBot="1">
      <c r="A30" s="1"/>
      <c r="B30" s="31" t="s">
        <v>364</v>
      </c>
      <c r="C30" s="49" t="s">
        <v>35</v>
      </c>
      <c r="D30" s="51" t="s">
        <v>83</v>
      </c>
      <c r="E30" s="88">
        <v>15</v>
      </c>
      <c r="F30" s="86"/>
      <c r="G30" s="86"/>
      <c r="H30" s="110"/>
      <c r="I30" s="94"/>
      <c r="J30" s="97"/>
      <c r="K30" s="98"/>
      <c r="L30" s="99"/>
      <c r="M30" s="81"/>
      <c r="N30" s="83"/>
      <c r="O30" s="84"/>
      <c r="P30" s="85"/>
    </row>
    <row r="31" spans="1:16" s="76" customFormat="1" ht="15.6" customHeight="1" thickBot="1">
      <c r="A31" s="1"/>
      <c r="B31" s="24" t="s">
        <v>11</v>
      </c>
      <c r="C31" s="25" t="s">
        <v>151</v>
      </c>
      <c r="D31" s="25"/>
      <c r="E31" s="25"/>
      <c r="F31" s="25"/>
      <c r="G31" s="25"/>
      <c r="H31" s="109">
        <v>0</v>
      </c>
      <c r="I31" s="91"/>
      <c r="J31" s="92"/>
      <c r="K31" s="92"/>
      <c r="L31" s="93"/>
      <c r="M31" s="81"/>
      <c r="N31" s="134"/>
      <c r="O31" s="134"/>
      <c r="P31" s="134"/>
    </row>
    <row r="32" spans="1:16" s="76" customFormat="1" ht="16.5" customHeight="1">
      <c r="A32" s="1"/>
      <c r="B32" s="31" t="s">
        <v>12</v>
      </c>
      <c r="C32" s="50" t="s">
        <v>37</v>
      </c>
      <c r="D32" s="52" t="s">
        <v>83</v>
      </c>
      <c r="E32" s="89">
        <f>75+35+100+80+80+75</f>
        <v>445</v>
      </c>
      <c r="F32" s="86"/>
      <c r="G32" s="86"/>
      <c r="H32" s="110"/>
      <c r="I32" s="94"/>
      <c r="J32" s="97"/>
      <c r="K32" s="98"/>
      <c r="L32" s="95"/>
      <c r="M32" s="82"/>
      <c r="N32" s="83"/>
      <c r="O32" s="84"/>
      <c r="P32" s="85"/>
    </row>
    <row r="33" spans="1:16" s="76" customFormat="1" ht="16.5" customHeight="1">
      <c r="A33" s="1"/>
      <c r="B33" s="31" t="s">
        <v>75</v>
      </c>
      <c r="C33" s="32" t="s">
        <v>152</v>
      </c>
      <c r="D33" s="52" t="s">
        <v>83</v>
      </c>
      <c r="E33" s="89">
        <f>15*0.12</f>
        <v>1.7999999999999998</v>
      </c>
      <c r="F33" s="86"/>
      <c r="G33" s="86"/>
      <c r="H33" s="110"/>
      <c r="I33" s="94"/>
      <c r="J33" s="97"/>
      <c r="K33" s="98"/>
      <c r="L33" s="95"/>
      <c r="M33" s="82"/>
      <c r="N33" s="83"/>
      <c r="O33" s="84"/>
      <c r="P33" s="85"/>
    </row>
    <row r="34" spans="1:16" s="76" customFormat="1" ht="16.5" customHeight="1">
      <c r="A34" s="1"/>
      <c r="B34" s="31" t="s">
        <v>76</v>
      </c>
      <c r="C34" s="50" t="s">
        <v>153</v>
      </c>
      <c r="D34" s="52" t="s">
        <v>83</v>
      </c>
      <c r="E34" s="89">
        <f>35*0.12</f>
        <v>4.2</v>
      </c>
      <c r="F34" s="86"/>
      <c r="G34" s="86"/>
      <c r="H34" s="110"/>
      <c r="I34" s="94"/>
      <c r="J34" s="97"/>
      <c r="K34" s="98"/>
      <c r="L34" s="95"/>
      <c r="M34" s="82"/>
      <c r="N34" s="83"/>
      <c r="O34" s="84"/>
      <c r="P34" s="85"/>
    </row>
    <row r="35" spans="1:16" s="76" customFormat="1" ht="16.5" customHeight="1" thickBot="1">
      <c r="A35" s="1"/>
      <c r="B35" s="31" t="s">
        <v>77</v>
      </c>
      <c r="C35" s="32" t="s">
        <v>154</v>
      </c>
      <c r="D35" s="52" t="s">
        <v>94</v>
      </c>
      <c r="E35" s="89">
        <f>150+35+100+80+80</f>
        <v>445</v>
      </c>
      <c r="F35" s="86"/>
      <c r="G35" s="86"/>
      <c r="H35" s="110"/>
      <c r="I35" s="94"/>
      <c r="J35" s="97"/>
      <c r="K35" s="98"/>
      <c r="L35" s="95"/>
      <c r="M35" s="82"/>
      <c r="N35" s="83"/>
      <c r="O35" s="84"/>
      <c r="P35" s="85"/>
    </row>
    <row r="36" spans="1:16" s="76" customFormat="1" ht="15.75" customHeight="1" thickBot="1">
      <c r="A36" s="1"/>
      <c r="B36" s="24" t="s">
        <v>13</v>
      </c>
      <c r="C36" s="25" t="s">
        <v>85</v>
      </c>
      <c r="D36" s="25"/>
      <c r="E36" s="25"/>
      <c r="F36" s="25"/>
      <c r="G36" s="25"/>
      <c r="H36" s="109">
        <v>0</v>
      </c>
      <c r="I36" s="91"/>
      <c r="J36" s="92"/>
      <c r="K36" s="92"/>
      <c r="L36" s="93"/>
      <c r="M36" s="81"/>
      <c r="N36" s="134"/>
      <c r="O36" s="134"/>
      <c r="P36" s="134"/>
    </row>
    <row r="37" spans="1:16" s="76" customFormat="1" ht="16.5" customHeight="1">
      <c r="A37" s="1"/>
      <c r="B37" s="31" t="s">
        <v>230</v>
      </c>
      <c r="C37" s="32" t="s">
        <v>86</v>
      </c>
      <c r="D37" s="52" t="s">
        <v>94</v>
      </c>
      <c r="E37" s="89">
        <v>0</v>
      </c>
      <c r="F37" s="86"/>
      <c r="G37" s="86"/>
      <c r="H37" s="110"/>
      <c r="I37" s="94"/>
      <c r="J37" s="97"/>
      <c r="K37" s="98"/>
      <c r="L37" s="95"/>
      <c r="M37" s="82"/>
      <c r="N37" s="83"/>
      <c r="O37" s="84"/>
      <c r="P37" s="85"/>
    </row>
    <row r="38" spans="1:16" s="76" customFormat="1" ht="16.5" customHeight="1">
      <c r="A38" s="1"/>
      <c r="B38" s="31" t="s">
        <v>231</v>
      </c>
      <c r="C38" s="50" t="s">
        <v>87</v>
      </c>
      <c r="D38" s="52" t="s">
        <v>94</v>
      </c>
      <c r="E38" s="89">
        <v>0</v>
      </c>
      <c r="F38" s="86"/>
      <c r="G38" s="86"/>
      <c r="H38" s="110"/>
      <c r="I38" s="94"/>
      <c r="J38" s="97"/>
      <c r="K38" s="98"/>
      <c r="L38" s="95"/>
      <c r="M38" s="82"/>
      <c r="N38" s="83"/>
      <c r="O38" s="84"/>
      <c r="P38" s="85"/>
    </row>
    <row r="39" spans="1:16" s="76" customFormat="1" ht="16.5" customHeight="1">
      <c r="A39" s="1"/>
      <c r="B39" s="31" t="s">
        <v>232</v>
      </c>
      <c r="C39" s="32" t="s">
        <v>88</v>
      </c>
      <c r="D39" s="52" t="s">
        <v>94</v>
      </c>
      <c r="E39" s="89">
        <f>150+35</f>
        <v>185</v>
      </c>
      <c r="F39" s="86"/>
      <c r="G39" s="86"/>
      <c r="H39" s="110"/>
      <c r="I39" s="94"/>
      <c r="J39" s="97"/>
      <c r="K39" s="98"/>
      <c r="L39" s="95"/>
      <c r="M39" s="82"/>
      <c r="N39" s="83"/>
      <c r="O39" s="84"/>
      <c r="P39" s="85"/>
    </row>
    <row r="40" spans="1:16" s="76" customFormat="1" ht="16.5" customHeight="1">
      <c r="A40" s="1"/>
      <c r="B40" s="31" t="s">
        <v>233</v>
      </c>
      <c r="C40" s="50" t="s">
        <v>157</v>
      </c>
      <c r="D40" s="52" t="s">
        <v>94</v>
      </c>
      <c r="E40" s="89">
        <f>200+150+50</f>
        <v>400</v>
      </c>
      <c r="F40" s="86"/>
      <c r="G40" s="86"/>
      <c r="H40" s="110"/>
      <c r="I40" s="94"/>
      <c r="J40" s="97"/>
      <c r="K40" s="98"/>
      <c r="L40" s="95"/>
      <c r="M40" s="82"/>
      <c r="N40" s="83"/>
      <c r="O40" s="84"/>
      <c r="P40" s="85"/>
    </row>
    <row r="41" spans="1:16" s="76" customFormat="1" ht="16.5" customHeight="1">
      <c r="A41" s="1"/>
      <c r="B41" s="31" t="s">
        <v>234</v>
      </c>
      <c r="C41" s="32" t="s">
        <v>89</v>
      </c>
      <c r="D41" s="52" t="s">
        <v>94</v>
      </c>
      <c r="E41" s="89">
        <v>0</v>
      </c>
      <c r="F41" s="86"/>
      <c r="G41" s="86"/>
      <c r="H41" s="110"/>
      <c r="I41" s="94"/>
      <c r="J41" s="97"/>
      <c r="K41" s="98"/>
      <c r="L41" s="95"/>
      <c r="M41" s="82"/>
      <c r="N41" s="83"/>
      <c r="O41" s="84"/>
      <c r="P41" s="85"/>
    </row>
    <row r="42" spans="1:16" s="76" customFormat="1" ht="16.5" customHeight="1">
      <c r="A42" s="1"/>
      <c r="B42" s="31" t="s">
        <v>235</v>
      </c>
      <c r="C42" s="50" t="s">
        <v>90</v>
      </c>
      <c r="D42" s="52" t="s">
        <v>94</v>
      </c>
      <c r="E42" s="89">
        <v>215</v>
      </c>
      <c r="F42" s="86"/>
      <c r="G42" s="86"/>
      <c r="H42" s="110"/>
      <c r="I42" s="94"/>
      <c r="J42" s="97"/>
      <c r="K42" s="98"/>
      <c r="L42" s="95"/>
      <c r="M42" s="82"/>
      <c r="N42" s="83"/>
      <c r="O42" s="84"/>
      <c r="P42" s="85"/>
    </row>
    <row r="43" spans="1:16" s="76" customFormat="1" ht="16.5" customHeight="1" thickBot="1">
      <c r="A43" s="1"/>
      <c r="B43" s="31" t="s">
        <v>236</v>
      </c>
      <c r="C43" s="32" t="s">
        <v>91</v>
      </c>
      <c r="D43" s="52" t="s">
        <v>94</v>
      </c>
      <c r="E43" s="89">
        <v>200</v>
      </c>
      <c r="F43" s="86"/>
      <c r="G43" s="86"/>
      <c r="H43" s="110"/>
      <c r="I43" s="94"/>
      <c r="J43" s="97"/>
      <c r="K43" s="98"/>
      <c r="L43" s="95"/>
      <c r="M43" s="82"/>
      <c r="N43" s="83"/>
      <c r="O43" s="84"/>
      <c r="P43" s="85"/>
    </row>
    <row r="44" spans="1:16" s="76" customFormat="1" ht="15.75" customHeight="1" thickBot="1">
      <c r="A44" s="1"/>
      <c r="B44" s="24" t="s">
        <v>14</v>
      </c>
      <c r="C44" s="25" t="s">
        <v>92</v>
      </c>
      <c r="D44" s="25"/>
      <c r="E44" s="25"/>
      <c r="F44" s="25"/>
      <c r="G44" s="25"/>
      <c r="H44" s="109">
        <v>0</v>
      </c>
      <c r="I44" s="91"/>
      <c r="J44" s="92"/>
      <c r="K44" s="92"/>
      <c r="L44" s="93"/>
      <c r="M44" s="81"/>
      <c r="N44" s="134"/>
      <c r="O44" s="134"/>
      <c r="P44" s="134"/>
    </row>
    <row r="45" spans="1:16" s="76" customFormat="1" ht="16.5" customHeight="1">
      <c r="A45" s="1"/>
      <c r="B45" s="31" t="s">
        <v>237</v>
      </c>
      <c r="C45" s="50" t="s">
        <v>93</v>
      </c>
      <c r="D45" s="52" t="s">
        <v>22</v>
      </c>
      <c r="E45" s="89">
        <f>60+65</f>
        <v>125</v>
      </c>
      <c r="F45" s="86"/>
      <c r="G45" s="86"/>
      <c r="H45" s="110"/>
      <c r="I45" s="94"/>
      <c r="J45" s="97"/>
      <c r="K45" s="98"/>
      <c r="L45" s="95"/>
      <c r="M45" s="82"/>
      <c r="N45" s="83"/>
      <c r="O45" s="84"/>
      <c r="P45" s="85"/>
    </row>
    <row r="46" spans="1:16" s="76" customFormat="1" ht="16.5" customHeight="1">
      <c r="A46" s="1"/>
      <c r="B46" s="31" t="s">
        <v>238</v>
      </c>
      <c r="C46" s="32" t="s">
        <v>66</v>
      </c>
      <c r="D46" s="52" t="s">
        <v>94</v>
      </c>
      <c r="E46" s="89">
        <f>25+80+110</f>
        <v>215</v>
      </c>
      <c r="F46" s="86"/>
      <c r="G46" s="86"/>
      <c r="H46" s="110"/>
      <c r="I46" s="94"/>
      <c r="J46" s="97"/>
      <c r="K46" s="98"/>
      <c r="L46" s="95"/>
      <c r="M46" s="82"/>
      <c r="N46" s="83"/>
      <c r="O46" s="84"/>
      <c r="P46" s="85"/>
    </row>
    <row r="47" spans="1:16" s="76" customFormat="1" ht="16.5" customHeight="1" thickBot="1">
      <c r="A47" s="1"/>
      <c r="B47" s="31" t="s">
        <v>239</v>
      </c>
      <c r="C47" s="50" t="s">
        <v>65</v>
      </c>
      <c r="D47" s="52" t="s">
        <v>94</v>
      </c>
      <c r="E47" s="89">
        <f>250+120+105+112.5</f>
        <v>587.5</v>
      </c>
      <c r="F47" s="86"/>
      <c r="G47" s="86"/>
      <c r="H47" s="110"/>
      <c r="I47" s="94"/>
      <c r="J47" s="97"/>
      <c r="K47" s="98"/>
      <c r="L47" s="95"/>
      <c r="M47" s="82"/>
      <c r="N47" s="83"/>
      <c r="O47" s="84"/>
      <c r="P47" s="85"/>
    </row>
    <row r="48" spans="1:16" s="76" customFormat="1" ht="15.75" customHeight="1" thickBot="1">
      <c r="A48" s="1"/>
      <c r="B48" s="24" t="s">
        <v>15</v>
      </c>
      <c r="C48" s="25" t="s">
        <v>95</v>
      </c>
      <c r="D48" s="25"/>
      <c r="E48" s="25"/>
      <c r="F48" s="25"/>
      <c r="G48" s="25"/>
      <c r="H48" s="109">
        <v>0</v>
      </c>
      <c r="I48" s="91"/>
      <c r="J48" s="92"/>
      <c r="K48" s="92"/>
      <c r="L48" s="93"/>
      <c r="M48" s="81"/>
      <c r="N48" s="134"/>
      <c r="O48" s="134"/>
      <c r="P48" s="134"/>
    </row>
    <row r="49" spans="1:16" s="76" customFormat="1" ht="16.5" customHeight="1">
      <c r="A49" s="1"/>
      <c r="B49" s="31" t="s">
        <v>240</v>
      </c>
      <c r="C49" s="44" t="s">
        <v>159</v>
      </c>
      <c r="D49" s="47" t="s">
        <v>94</v>
      </c>
      <c r="E49" s="45">
        <v>16</v>
      </c>
      <c r="F49" s="86"/>
      <c r="G49" s="86"/>
      <c r="H49" s="110"/>
      <c r="I49" s="94"/>
      <c r="J49" s="97"/>
      <c r="K49" s="98"/>
      <c r="L49" s="99"/>
      <c r="M49" s="82"/>
      <c r="N49" s="83"/>
      <c r="O49" s="84"/>
      <c r="P49" s="85"/>
    </row>
    <row r="50" spans="1:16" s="76" customFormat="1" ht="16.5" customHeight="1" thickBot="1">
      <c r="A50" s="1"/>
      <c r="B50" s="31" t="s">
        <v>350</v>
      </c>
      <c r="C50" s="102" t="s">
        <v>349</v>
      </c>
      <c r="D50" s="47" t="s">
        <v>351</v>
      </c>
      <c r="E50" s="103">
        <v>20</v>
      </c>
      <c r="F50" s="86"/>
      <c r="G50" s="86"/>
      <c r="H50" s="110"/>
      <c r="I50" s="94"/>
      <c r="J50" s="97"/>
      <c r="K50" s="98"/>
      <c r="L50" s="99"/>
      <c r="M50" s="82"/>
      <c r="N50" s="83"/>
      <c r="O50" s="84"/>
      <c r="P50" s="85"/>
    </row>
    <row r="51" spans="1:16" s="76" customFormat="1" ht="15.75" customHeight="1" thickBot="1">
      <c r="A51" s="1"/>
      <c r="B51" s="24" t="s">
        <v>192</v>
      </c>
      <c r="C51" s="25" t="s">
        <v>96</v>
      </c>
      <c r="D51" s="25"/>
      <c r="E51" s="25"/>
      <c r="F51" s="25"/>
      <c r="G51" s="25"/>
      <c r="H51" s="109">
        <v>0</v>
      </c>
      <c r="I51" s="91"/>
      <c r="J51" s="92"/>
      <c r="K51" s="92"/>
      <c r="L51" s="93"/>
      <c r="M51" s="81"/>
      <c r="N51" s="134"/>
      <c r="O51" s="134"/>
      <c r="P51" s="134"/>
    </row>
    <row r="52" spans="1:16" s="76" customFormat="1" ht="16.5" customHeight="1" thickBot="1">
      <c r="A52" s="1"/>
      <c r="B52" s="55" t="s">
        <v>241</v>
      </c>
      <c r="C52" s="48" t="s">
        <v>97</v>
      </c>
      <c r="D52" s="48"/>
      <c r="E52" s="48"/>
      <c r="F52" s="48"/>
      <c r="G52" s="48"/>
      <c r="H52" s="112">
        <v>0</v>
      </c>
      <c r="I52" s="100"/>
      <c r="J52" s="100"/>
      <c r="K52" s="100"/>
      <c r="L52" s="100"/>
      <c r="M52" s="82"/>
      <c r="N52" s="83"/>
      <c r="O52" s="84"/>
      <c r="P52" s="85"/>
    </row>
    <row r="53" spans="1:16" s="76" customFormat="1" ht="16.5" customHeight="1">
      <c r="A53" s="1"/>
      <c r="B53" s="31" t="s">
        <v>242</v>
      </c>
      <c r="C53" s="32" t="s">
        <v>98</v>
      </c>
      <c r="D53" s="52" t="s">
        <v>94</v>
      </c>
      <c r="E53" s="89">
        <f>250+140+52.5+110</f>
        <v>552.5</v>
      </c>
      <c r="F53" s="86"/>
      <c r="G53" s="86"/>
      <c r="H53" s="110"/>
      <c r="I53" s="94"/>
      <c r="J53" s="97"/>
      <c r="K53" s="98"/>
      <c r="L53" s="95"/>
      <c r="M53" s="82"/>
      <c r="N53" s="83"/>
      <c r="O53" s="84"/>
      <c r="P53" s="85"/>
    </row>
    <row r="54" spans="1:16" s="76" customFormat="1" ht="16.5" customHeight="1" thickBot="1">
      <c r="A54" s="1"/>
      <c r="B54" s="31" t="s">
        <v>243</v>
      </c>
      <c r="C54" s="50" t="s">
        <v>99</v>
      </c>
      <c r="D54" s="52" t="s">
        <v>94</v>
      </c>
      <c r="E54" s="89">
        <f>80+52.5+175+110</f>
        <v>417.5</v>
      </c>
      <c r="F54" s="86"/>
      <c r="G54" s="86"/>
      <c r="H54" s="110"/>
      <c r="I54" s="94"/>
      <c r="J54" s="97"/>
      <c r="K54" s="98"/>
      <c r="L54" s="95"/>
      <c r="M54" s="82"/>
      <c r="N54" s="83"/>
      <c r="O54" s="84"/>
      <c r="P54" s="85"/>
    </row>
    <row r="55" spans="1:16" s="76" customFormat="1" ht="16.5" customHeight="1" thickBot="1">
      <c r="A55" s="1"/>
      <c r="B55" s="55" t="s">
        <v>244</v>
      </c>
      <c r="C55" s="48" t="s">
        <v>100</v>
      </c>
      <c r="D55" s="48"/>
      <c r="E55" s="48"/>
      <c r="F55" s="48"/>
      <c r="G55" s="48"/>
      <c r="H55" s="112">
        <v>0</v>
      </c>
      <c r="I55" s="100"/>
      <c r="J55" s="100"/>
      <c r="K55" s="100"/>
      <c r="L55" s="100"/>
      <c r="M55" s="82"/>
      <c r="N55" s="83"/>
      <c r="O55" s="84"/>
      <c r="P55" s="85"/>
    </row>
    <row r="56" spans="1:16" s="76" customFormat="1" ht="16.5" customHeight="1">
      <c r="A56" s="1"/>
      <c r="B56" s="31" t="s">
        <v>245</v>
      </c>
      <c r="C56" s="32" t="s">
        <v>99</v>
      </c>
      <c r="D56" s="52" t="s">
        <v>94</v>
      </c>
      <c r="E56" s="89">
        <f>175+70</f>
        <v>245</v>
      </c>
      <c r="F56" s="86"/>
      <c r="G56" s="86"/>
      <c r="H56" s="110"/>
      <c r="I56" s="94"/>
      <c r="J56" s="97"/>
      <c r="K56" s="98"/>
      <c r="L56" s="95"/>
      <c r="M56" s="82"/>
      <c r="N56" s="83"/>
      <c r="O56" s="84"/>
      <c r="P56" s="85"/>
    </row>
    <row r="57" spans="1:16" s="76" customFormat="1" ht="16.5" customHeight="1" thickBot="1">
      <c r="A57" s="1"/>
      <c r="B57" s="31" t="s">
        <v>246</v>
      </c>
      <c r="C57" s="50" t="s">
        <v>98</v>
      </c>
      <c r="D57" s="52" t="s">
        <v>94</v>
      </c>
      <c r="E57" s="89">
        <f>250+140+70</f>
        <v>460</v>
      </c>
      <c r="F57" s="86"/>
      <c r="G57" s="86"/>
      <c r="H57" s="110"/>
      <c r="I57" s="94"/>
      <c r="J57" s="97"/>
      <c r="K57" s="98"/>
      <c r="L57" s="95"/>
      <c r="M57" s="82"/>
      <c r="N57" s="83"/>
      <c r="O57" s="84"/>
      <c r="P57" s="85"/>
    </row>
    <row r="58" spans="1:16" s="76" customFormat="1" ht="15.75" customHeight="1" thickBot="1">
      <c r="A58" s="1"/>
      <c r="B58" s="24" t="s">
        <v>193</v>
      </c>
      <c r="C58" s="25" t="s">
        <v>101</v>
      </c>
      <c r="D58" s="25"/>
      <c r="E58" s="25"/>
      <c r="F58" s="25"/>
      <c r="G58" s="25"/>
      <c r="H58" s="109">
        <v>0</v>
      </c>
      <c r="I58" s="91"/>
      <c r="J58" s="92"/>
      <c r="K58" s="92"/>
      <c r="L58" s="93"/>
      <c r="M58" s="81"/>
      <c r="N58" s="134"/>
      <c r="O58" s="134"/>
      <c r="P58" s="134"/>
    </row>
    <row r="59" spans="1:16" s="76" customFormat="1" ht="45">
      <c r="A59" s="1"/>
      <c r="B59" s="31" t="s">
        <v>247</v>
      </c>
      <c r="C59" s="50" t="s">
        <v>102</v>
      </c>
      <c r="D59" s="52" t="s">
        <v>94</v>
      </c>
      <c r="E59" s="89">
        <f>35+150+80+105</f>
        <v>370</v>
      </c>
      <c r="F59" s="86"/>
      <c r="G59" s="86"/>
      <c r="H59" s="110"/>
      <c r="I59" s="94"/>
      <c r="J59" s="97"/>
      <c r="K59" s="98"/>
      <c r="L59" s="95"/>
      <c r="M59" s="82"/>
      <c r="N59" s="83"/>
      <c r="O59" s="84"/>
      <c r="P59" s="85"/>
    </row>
    <row r="60" spans="1:16" s="76" customFormat="1" ht="16.5" customHeight="1" thickBot="1">
      <c r="A60" s="1"/>
      <c r="B60" s="31" t="s">
        <v>248</v>
      </c>
      <c r="C60" s="32" t="s">
        <v>160</v>
      </c>
      <c r="D60" s="52" t="s">
        <v>94</v>
      </c>
      <c r="E60" s="89">
        <v>10.5</v>
      </c>
      <c r="F60" s="86"/>
      <c r="G60" s="86"/>
      <c r="H60" s="110"/>
      <c r="I60" s="94"/>
      <c r="J60" s="97"/>
      <c r="K60" s="98"/>
      <c r="L60" s="95"/>
      <c r="M60" s="82"/>
      <c r="N60" s="83"/>
      <c r="O60" s="84"/>
      <c r="P60" s="85"/>
    </row>
    <row r="61" spans="1:16" s="76" customFormat="1" ht="15.75" customHeight="1" thickBot="1">
      <c r="A61" s="1"/>
      <c r="B61" s="24" t="s">
        <v>194</v>
      </c>
      <c r="C61" s="25" t="s">
        <v>103</v>
      </c>
      <c r="D61" s="25"/>
      <c r="E61" s="25"/>
      <c r="F61" s="25"/>
      <c r="G61" s="25"/>
      <c r="H61" s="109">
        <v>0</v>
      </c>
      <c r="I61" s="91"/>
      <c r="J61" s="92"/>
      <c r="K61" s="92"/>
      <c r="L61" s="93"/>
      <c r="M61" s="81"/>
      <c r="N61" s="134"/>
      <c r="O61" s="134"/>
      <c r="P61" s="134"/>
    </row>
    <row r="62" spans="1:16" s="76" customFormat="1" ht="15.75">
      <c r="A62" s="1"/>
      <c r="B62" s="31" t="s">
        <v>249</v>
      </c>
      <c r="C62" s="50" t="s">
        <v>155</v>
      </c>
      <c r="D62" s="52" t="s">
        <v>94</v>
      </c>
      <c r="E62" s="89">
        <v>2000</v>
      </c>
      <c r="F62" s="86"/>
      <c r="G62" s="86"/>
      <c r="H62" s="110"/>
      <c r="I62" s="94"/>
      <c r="J62" s="97"/>
      <c r="K62" s="98"/>
      <c r="L62" s="95"/>
      <c r="M62" s="82"/>
      <c r="N62" s="83"/>
      <c r="O62" s="84"/>
      <c r="P62" s="85"/>
    </row>
    <row r="63" spans="1:16" s="76" customFormat="1" ht="30">
      <c r="A63" s="1"/>
      <c r="B63" s="31" t="s">
        <v>250</v>
      </c>
      <c r="C63" s="71" t="s">
        <v>352</v>
      </c>
      <c r="D63" s="52" t="s">
        <v>94</v>
      </c>
      <c r="E63" s="89">
        <v>135</v>
      </c>
      <c r="F63" s="86"/>
      <c r="G63" s="86"/>
      <c r="H63" s="110"/>
      <c r="I63" s="94"/>
      <c r="J63" s="97"/>
      <c r="K63" s="98"/>
      <c r="L63" s="95"/>
      <c r="M63" s="82"/>
      <c r="N63" s="83"/>
      <c r="O63" s="84"/>
      <c r="P63" s="85"/>
    </row>
    <row r="64" spans="1:16" s="76" customFormat="1" ht="30">
      <c r="A64" s="1"/>
      <c r="B64" s="31" t="s">
        <v>251</v>
      </c>
      <c r="C64" s="50" t="s">
        <v>67</v>
      </c>
      <c r="D64" s="52" t="s">
        <v>23</v>
      </c>
      <c r="E64" s="89">
        <f>100+50+10</f>
        <v>160</v>
      </c>
      <c r="F64" s="86"/>
      <c r="G64" s="86"/>
      <c r="H64" s="110"/>
      <c r="I64" s="94"/>
      <c r="J64" s="97"/>
      <c r="K64" s="98"/>
      <c r="L64" s="95"/>
      <c r="M64" s="82"/>
      <c r="N64" s="83"/>
      <c r="O64" s="84"/>
      <c r="P64" s="85"/>
    </row>
    <row r="65" spans="1:16" s="76" customFormat="1" ht="16.5" customHeight="1">
      <c r="A65" s="1"/>
      <c r="B65" s="31" t="s">
        <v>252</v>
      </c>
      <c r="C65" s="71" t="s">
        <v>354</v>
      </c>
      <c r="D65" s="52" t="s">
        <v>22</v>
      </c>
      <c r="E65" s="89">
        <v>75</v>
      </c>
      <c r="F65" s="86"/>
      <c r="G65" s="86"/>
      <c r="H65" s="110"/>
      <c r="I65" s="94"/>
      <c r="J65" s="97"/>
      <c r="K65" s="98"/>
      <c r="L65" s="95"/>
      <c r="M65" s="82"/>
      <c r="N65" s="83"/>
      <c r="O65" s="84"/>
      <c r="P65" s="85"/>
    </row>
    <row r="66" spans="1:16" s="76" customFormat="1" ht="30.75" thickBot="1">
      <c r="A66" s="1"/>
      <c r="B66" s="31" t="s">
        <v>253</v>
      </c>
      <c r="C66" s="71" t="s">
        <v>353</v>
      </c>
      <c r="D66" s="52" t="s">
        <v>22</v>
      </c>
      <c r="E66" s="89">
        <f>120+40</f>
        <v>160</v>
      </c>
      <c r="F66" s="86"/>
      <c r="G66" s="86"/>
      <c r="H66" s="110"/>
      <c r="I66" s="94"/>
      <c r="J66" s="97"/>
      <c r="K66" s="98"/>
      <c r="L66" s="95"/>
      <c r="M66" s="82"/>
      <c r="N66" s="83"/>
      <c r="O66" s="84"/>
      <c r="P66" s="85"/>
    </row>
    <row r="67" spans="1:16" s="76" customFormat="1" ht="15.75" customHeight="1" thickBot="1">
      <c r="A67" s="1"/>
      <c r="B67" s="24" t="s">
        <v>195</v>
      </c>
      <c r="C67" s="25" t="s">
        <v>104</v>
      </c>
      <c r="D67" s="25"/>
      <c r="E67" s="25"/>
      <c r="F67" s="25"/>
      <c r="G67" s="25"/>
      <c r="H67" s="109">
        <v>0</v>
      </c>
      <c r="I67" s="91"/>
      <c r="J67" s="92"/>
      <c r="K67" s="92"/>
      <c r="L67" s="93"/>
      <c r="M67" s="81"/>
      <c r="N67" s="134"/>
      <c r="O67" s="134"/>
      <c r="P67" s="134"/>
    </row>
    <row r="68" spans="1:16" s="76" customFormat="1" ht="48" customHeight="1" thickBot="1">
      <c r="A68" s="1"/>
      <c r="B68" s="46" t="s">
        <v>254</v>
      </c>
      <c r="C68" s="33" t="s">
        <v>69</v>
      </c>
      <c r="D68" s="47" t="s">
        <v>94</v>
      </c>
      <c r="E68" s="86">
        <f>120+105+112.5</f>
        <v>337.5</v>
      </c>
      <c r="F68" s="86"/>
      <c r="G68" s="86"/>
      <c r="H68" s="110"/>
      <c r="I68" s="94"/>
      <c r="J68" s="97"/>
      <c r="K68" s="98"/>
      <c r="L68" s="99"/>
      <c r="M68" s="81"/>
      <c r="N68" s="83"/>
      <c r="O68" s="84"/>
      <c r="P68" s="85"/>
    </row>
    <row r="69" spans="1:16" s="76" customFormat="1" ht="15.75" customHeight="1" thickBot="1">
      <c r="A69" s="1"/>
      <c r="B69" s="24" t="s">
        <v>196</v>
      </c>
      <c r="C69" s="25" t="s">
        <v>161</v>
      </c>
      <c r="D69" s="25"/>
      <c r="E69" s="25"/>
      <c r="F69" s="25"/>
      <c r="G69" s="25"/>
      <c r="H69" s="109">
        <v>0</v>
      </c>
      <c r="I69" s="91"/>
      <c r="J69" s="92"/>
      <c r="K69" s="92"/>
      <c r="L69" s="93"/>
      <c r="M69" s="81"/>
      <c r="N69" s="134"/>
      <c r="O69" s="134"/>
      <c r="P69" s="134"/>
    </row>
    <row r="70" spans="1:16" s="76" customFormat="1" ht="45">
      <c r="A70" s="1"/>
      <c r="B70" s="31" t="s">
        <v>220</v>
      </c>
      <c r="C70" s="32" t="s">
        <v>105</v>
      </c>
      <c r="D70" s="52" t="s">
        <v>21</v>
      </c>
      <c r="E70" s="89">
        <f>15+6+6</f>
        <v>27</v>
      </c>
      <c r="F70" s="86"/>
      <c r="G70" s="86"/>
      <c r="H70" s="110"/>
      <c r="I70" s="94"/>
      <c r="J70" s="97"/>
      <c r="K70" s="98"/>
      <c r="L70" s="95"/>
      <c r="M70" s="82"/>
      <c r="N70" s="83"/>
      <c r="O70" s="84"/>
      <c r="P70" s="85"/>
    </row>
    <row r="71" spans="1:16" s="76" customFormat="1" ht="27.6" customHeight="1">
      <c r="A71" s="1"/>
      <c r="B71" s="31" t="s">
        <v>221</v>
      </c>
      <c r="C71" s="50" t="s">
        <v>165</v>
      </c>
      <c r="D71" s="52" t="s">
        <v>21</v>
      </c>
      <c r="E71" s="89">
        <f>8+2+3</f>
        <v>13</v>
      </c>
      <c r="F71" s="86"/>
      <c r="G71" s="86"/>
      <c r="H71" s="110"/>
      <c r="I71" s="94"/>
      <c r="J71" s="97"/>
      <c r="K71" s="98"/>
      <c r="L71" s="95"/>
      <c r="M71" s="82"/>
      <c r="N71" s="83"/>
      <c r="O71" s="84"/>
      <c r="P71" s="85"/>
    </row>
    <row r="72" spans="1:16" s="76" customFormat="1" ht="34.15" customHeight="1">
      <c r="A72" s="1"/>
      <c r="B72" s="31" t="s">
        <v>222</v>
      </c>
      <c r="C72" s="32" t="s">
        <v>27</v>
      </c>
      <c r="D72" s="52" t="s">
        <v>21</v>
      </c>
      <c r="E72" s="89">
        <v>14</v>
      </c>
      <c r="F72" s="86"/>
      <c r="G72" s="86"/>
      <c r="H72" s="110"/>
      <c r="I72" s="94"/>
      <c r="J72" s="97"/>
      <c r="K72" s="98"/>
      <c r="L72" s="95"/>
      <c r="M72" s="82"/>
      <c r="N72" s="83"/>
      <c r="O72" s="84"/>
      <c r="P72" s="85"/>
    </row>
    <row r="73" spans="1:16" s="76" customFormat="1" ht="30">
      <c r="A73" s="1"/>
      <c r="B73" s="31" t="s">
        <v>223</v>
      </c>
      <c r="C73" s="32" t="s">
        <v>166</v>
      </c>
      <c r="D73" s="52" t="s">
        <v>21</v>
      </c>
      <c r="E73" s="89">
        <f>7+2+1</f>
        <v>10</v>
      </c>
      <c r="F73" s="86"/>
      <c r="G73" s="86"/>
      <c r="H73" s="110"/>
      <c r="I73" s="94"/>
      <c r="J73" s="97"/>
      <c r="K73" s="98"/>
      <c r="L73" s="95"/>
      <c r="M73" s="82"/>
      <c r="N73" s="83"/>
      <c r="O73" s="84"/>
      <c r="P73" s="85"/>
    </row>
    <row r="74" spans="1:16" s="76" customFormat="1" ht="15.75">
      <c r="A74" s="1"/>
      <c r="B74" s="31" t="s">
        <v>224</v>
      </c>
      <c r="C74" s="50" t="s">
        <v>174</v>
      </c>
      <c r="D74" s="52" t="s">
        <v>21</v>
      </c>
      <c r="E74" s="89">
        <v>8</v>
      </c>
      <c r="F74" s="86"/>
      <c r="G74" s="86"/>
      <c r="H74" s="110"/>
      <c r="I74" s="94"/>
      <c r="J74" s="97"/>
      <c r="K74" s="98"/>
      <c r="L74" s="95"/>
      <c r="M74" s="82"/>
      <c r="N74" s="83"/>
      <c r="O74" s="84"/>
      <c r="P74" s="85"/>
    </row>
    <row r="75" spans="1:16" s="76" customFormat="1" ht="30" customHeight="1">
      <c r="A75" s="1"/>
      <c r="B75" s="31" t="s">
        <v>225</v>
      </c>
      <c r="C75" s="32" t="s">
        <v>167</v>
      </c>
      <c r="D75" s="52" t="s">
        <v>21</v>
      </c>
      <c r="E75" s="89">
        <v>4</v>
      </c>
      <c r="F75" s="86"/>
      <c r="G75" s="86"/>
      <c r="H75" s="110"/>
      <c r="I75" s="94"/>
      <c r="J75" s="97"/>
      <c r="K75" s="98"/>
      <c r="L75" s="95"/>
      <c r="M75" s="82"/>
      <c r="N75" s="83"/>
      <c r="O75" s="84"/>
      <c r="P75" s="85"/>
    </row>
    <row r="76" spans="1:16" s="76" customFormat="1" ht="30">
      <c r="A76" s="1"/>
      <c r="B76" s="31" t="s">
        <v>226</v>
      </c>
      <c r="C76" s="71" t="s">
        <v>355</v>
      </c>
      <c r="D76" s="52" t="s">
        <v>21</v>
      </c>
      <c r="E76" s="89">
        <v>4</v>
      </c>
      <c r="F76" s="86"/>
      <c r="G76" s="86"/>
      <c r="H76" s="110"/>
      <c r="I76" s="94"/>
      <c r="J76" s="97"/>
      <c r="K76" s="98"/>
      <c r="L76" s="95"/>
      <c r="M76" s="82"/>
      <c r="N76" s="83"/>
      <c r="O76" s="84"/>
      <c r="P76" s="85"/>
    </row>
    <row r="77" spans="1:16" s="76" customFormat="1" ht="15.75">
      <c r="A77" s="1"/>
      <c r="B77" s="31" t="s">
        <v>227</v>
      </c>
      <c r="C77" s="50" t="s">
        <v>40</v>
      </c>
      <c r="D77" s="52" t="s">
        <v>22</v>
      </c>
      <c r="E77" s="89">
        <v>500</v>
      </c>
      <c r="F77" s="86"/>
      <c r="G77" s="86"/>
      <c r="H77" s="110"/>
      <c r="I77" s="94"/>
      <c r="J77" s="97"/>
      <c r="K77" s="98"/>
      <c r="L77" s="95"/>
      <c r="M77" s="82"/>
      <c r="N77" s="83"/>
      <c r="O77" s="84"/>
      <c r="P77" s="85"/>
    </row>
    <row r="78" spans="1:16" s="76" customFormat="1" ht="16.5" customHeight="1">
      <c r="A78" s="1"/>
      <c r="B78" s="31" t="s">
        <v>228</v>
      </c>
      <c r="C78" s="32" t="s">
        <v>162</v>
      </c>
      <c r="D78" s="52" t="s">
        <v>21</v>
      </c>
      <c r="E78" s="89">
        <v>8</v>
      </c>
      <c r="F78" s="86"/>
      <c r="G78" s="86"/>
      <c r="H78" s="110"/>
      <c r="I78" s="94"/>
      <c r="J78" s="97"/>
      <c r="K78" s="98"/>
      <c r="L78" s="95"/>
      <c r="M78" s="82"/>
      <c r="N78" s="83"/>
      <c r="O78" s="84"/>
      <c r="P78" s="85"/>
    </row>
    <row r="79" spans="1:16" s="76" customFormat="1" ht="16.5" thickBot="1">
      <c r="A79" s="1"/>
      <c r="B79" s="31" t="s">
        <v>229</v>
      </c>
      <c r="C79" s="32" t="s">
        <v>189</v>
      </c>
      <c r="D79" s="52" t="s">
        <v>94</v>
      </c>
      <c r="E79" s="89">
        <v>205</v>
      </c>
      <c r="F79" s="86"/>
      <c r="G79" s="86"/>
      <c r="H79" s="110"/>
      <c r="I79" s="94"/>
      <c r="J79" s="97"/>
      <c r="K79" s="98"/>
      <c r="L79" s="95"/>
      <c r="M79" s="82"/>
      <c r="N79" s="83"/>
      <c r="O79" s="84"/>
      <c r="P79" s="85"/>
    </row>
    <row r="80" spans="1:16" s="76" customFormat="1" ht="15.75" customHeight="1" thickBot="1">
      <c r="A80" s="1"/>
      <c r="B80" s="24" t="s">
        <v>197</v>
      </c>
      <c r="C80" s="25" t="s">
        <v>187</v>
      </c>
      <c r="D80" s="25"/>
      <c r="E80" s="25"/>
      <c r="F80" s="25"/>
      <c r="G80" s="25"/>
      <c r="H80" s="109">
        <v>0</v>
      </c>
      <c r="I80" s="91"/>
      <c r="J80" s="92"/>
      <c r="K80" s="92"/>
      <c r="L80" s="93"/>
      <c r="M80" s="81"/>
      <c r="N80" s="134"/>
      <c r="O80" s="134"/>
      <c r="P80" s="134"/>
    </row>
    <row r="81" spans="1:16" s="76" customFormat="1" ht="15.75">
      <c r="A81" s="1"/>
      <c r="B81" s="31" t="s">
        <v>255</v>
      </c>
      <c r="C81" s="32" t="s">
        <v>107</v>
      </c>
      <c r="D81" s="52" t="s">
        <v>21</v>
      </c>
      <c r="E81" s="89">
        <v>0</v>
      </c>
      <c r="F81" s="86"/>
      <c r="G81" s="86"/>
      <c r="H81" s="110"/>
      <c r="I81" s="94"/>
      <c r="J81" s="97"/>
      <c r="K81" s="98"/>
      <c r="L81" s="95"/>
      <c r="M81" s="82"/>
      <c r="N81" s="83"/>
      <c r="O81" s="84"/>
      <c r="P81" s="85"/>
    </row>
    <row r="82" spans="1:16" s="76" customFormat="1" ht="15.75">
      <c r="A82" s="1"/>
      <c r="B82" s="31" t="s">
        <v>256</v>
      </c>
      <c r="C82" s="50" t="s">
        <v>108</v>
      </c>
      <c r="D82" s="52" t="s">
        <v>21</v>
      </c>
      <c r="E82" s="89">
        <v>0</v>
      </c>
      <c r="F82" s="86"/>
      <c r="G82" s="86"/>
      <c r="H82" s="110"/>
      <c r="I82" s="94"/>
      <c r="J82" s="97"/>
      <c r="K82" s="98"/>
      <c r="L82" s="95"/>
      <c r="M82" s="82"/>
      <c r="N82" s="83"/>
      <c r="O82" s="84"/>
      <c r="P82" s="85"/>
    </row>
    <row r="83" spans="1:16" s="76" customFormat="1" ht="16.5" customHeight="1">
      <c r="A83" s="1"/>
      <c r="B83" s="31" t="s">
        <v>257</v>
      </c>
      <c r="C83" s="32" t="s">
        <v>50</v>
      </c>
      <c r="D83" s="52" t="s">
        <v>21</v>
      </c>
      <c r="E83" s="89">
        <v>1</v>
      </c>
      <c r="F83" s="86"/>
      <c r="G83" s="86"/>
      <c r="H83" s="110"/>
      <c r="I83" s="94"/>
      <c r="J83" s="97"/>
      <c r="K83" s="98"/>
      <c r="L83" s="95"/>
      <c r="M83" s="82"/>
      <c r="N83" s="83"/>
      <c r="O83" s="84"/>
      <c r="P83" s="85"/>
    </row>
    <row r="84" spans="1:16" s="76" customFormat="1" ht="15.75">
      <c r="A84" s="1"/>
      <c r="B84" s="31" t="s">
        <v>258</v>
      </c>
      <c r="C84" s="32" t="s">
        <v>109</v>
      </c>
      <c r="D84" s="52" t="s">
        <v>21</v>
      </c>
      <c r="E84" s="89">
        <v>0</v>
      </c>
      <c r="F84" s="86"/>
      <c r="G84" s="86"/>
      <c r="H84" s="110"/>
      <c r="I84" s="94"/>
      <c r="J84" s="97"/>
      <c r="K84" s="98"/>
      <c r="L84" s="95"/>
      <c r="M84" s="82"/>
      <c r="N84" s="83"/>
      <c r="O84" s="84"/>
      <c r="P84" s="85"/>
    </row>
    <row r="85" spans="1:16" s="76" customFormat="1" ht="45">
      <c r="A85" s="1"/>
      <c r="B85" s="31" t="s">
        <v>259</v>
      </c>
      <c r="C85" s="50" t="s">
        <v>169</v>
      </c>
      <c r="D85" s="52" t="s">
        <v>21</v>
      </c>
      <c r="E85" s="89">
        <v>30</v>
      </c>
      <c r="F85" s="86"/>
      <c r="G85" s="86"/>
      <c r="H85" s="110"/>
      <c r="I85" s="94"/>
      <c r="J85" s="97"/>
      <c r="K85" s="98"/>
      <c r="L85" s="95"/>
      <c r="M85" s="82"/>
      <c r="N85" s="83"/>
      <c r="O85" s="84"/>
      <c r="P85" s="85"/>
    </row>
    <row r="86" spans="1:16" s="76" customFormat="1" ht="16.5" customHeight="1">
      <c r="A86" s="1"/>
      <c r="B86" s="31" t="s">
        <v>260</v>
      </c>
      <c r="C86" s="32" t="s">
        <v>175</v>
      </c>
      <c r="D86" s="52" t="s">
        <v>22</v>
      </c>
      <c r="E86" s="89">
        <v>110</v>
      </c>
      <c r="F86" s="86"/>
      <c r="G86" s="86"/>
      <c r="H86" s="110"/>
      <c r="I86" s="94"/>
      <c r="J86" s="97"/>
      <c r="K86" s="98"/>
      <c r="L86" s="95"/>
      <c r="M86" s="82"/>
      <c r="N86" s="83"/>
      <c r="O86" s="84"/>
      <c r="P86" s="85"/>
    </row>
    <row r="87" spans="1:16" s="76" customFormat="1" ht="30">
      <c r="A87" s="1"/>
      <c r="B87" s="31" t="s">
        <v>261</v>
      </c>
      <c r="C87" s="32" t="s">
        <v>110</v>
      </c>
      <c r="D87" s="52" t="s">
        <v>22</v>
      </c>
      <c r="E87" s="89">
        <v>35</v>
      </c>
      <c r="F87" s="86"/>
      <c r="G87" s="86"/>
      <c r="H87" s="110"/>
      <c r="I87" s="94"/>
      <c r="J87" s="97"/>
      <c r="K87" s="98"/>
      <c r="L87" s="95"/>
      <c r="M87" s="82"/>
      <c r="N87" s="83"/>
      <c r="O87" s="84"/>
      <c r="P87" s="85"/>
    </row>
    <row r="88" spans="1:16" s="76" customFormat="1" ht="15.75">
      <c r="A88" s="1"/>
      <c r="B88" s="31" t="s">
        <v>262</v>
      </c>
      <c r="C88" s="32" t="s">
        <v>111</v>
      </c>
      <c r="D88" s="52" t="s">
        <v>22</v>
      </c>
      <c r="E88" s="89">
        <v>50</v>
      </c>
      <c r="F88" s="86"/>
      <c r="G88" s="86"/>
      <c r="H88" s="110"/>
      <c r="I88" s="94"/>
      <c r="J88" s="97"/>
      <c r="K88" s="98"/>
      <c r="L88" s="95"/>
      <c r="M88" s="82"/>
      <c r="N88" s="83"/>
      <c r="O88" s="84"/>
      <c r="P88" s="85"/>
    </row>
    <row r="89" spans="1:16" s="76" customFormat="1" ht="15.75" customHeight="1">
      <c r="A89" s="1"/>
      <c r="B89" s="31" t="s">
        <v>263</v>
      </c>
      <c r="C89" s="32" t="s">
        <v>334</v>
      </c>
      <c r="D89" s="58" t="s">
        <v>22</v>
      </c>
      <c r="E89" s="89">
        <v>250</v>
      </c>
      <c r="F89" s="86"/>
      <c r="G89" s="86"/>
      <c r="H89" s="110"/>
      <c r="I89" s="101"/>
      <c r="J89" s="97"/>
      <c r="K89" s="98"/>
      <c r="L89" s="95"/>
      <c r="M89" s="82"/>
      <c r="N89" s="83"/>
      <c r="O89" s="84"/>
      <c r="P89" s="85"/>
    </row>
    <row r="90" spans="1:16" s="76" customFormat="1" ht="15.75" customHeight="1">
      <c r="A90" s="1"/>
      <c r="B90" s="31" t="s">
        <v>264</v>
      </c>
      <c r="C90" s="50" t="s">
        <v>335</v>
      </c>
      <c r="D90" s="58" t="s">
        <v>22</v>
      </c>
      <c r="E90" s="89">
        <v>350</v>
      </c>
      <c r="F90" s="86"/>
      <c r="G90" s="86"/>
      <c r="H90" s="110"/>
      <c r="I90" s="101"/>
      <c r="J90" s="97"/>
      <c r="K90" s="98"/>
      <c r="L90" s="95"/>
      <c r="M90" s="82"/>
      <c r="N90" s="83"/>
      <c r="O90" s="84"/>
      <c r="P90" s="85"/>
    </row>
    <row r="91" spans="1:16" s="76" customFormat="1" ht="16.5" customHeight="1">
      <c r="A91" s="1"/>
      <c r="B91" s="31" t="s">
        <v>265</v>
      </c>
      <c r="C91" s="32" t="s">
        <v>52</v>
      </c>
      <c r="D91" s="52" t="s">
        <v>21</v>
      </c>
      <c r="E91" s="89">
        <v>10</v>
      </c>
      <c r="F91" s="86"/>
      <c r="G91" s="86"/>
      <c r="H91" s="110"/>
      <c r="I91" s="94"/>
      <c r="J91" s="97"/>
      <c r="K91" s="98"/>
      <c r="L91" s="95"/>
      <c r="M91" s="82"/>
      <c r="N91" s="83"/>
      <c r="O91" s="84"/>
      <c r="P91" s="85"/>
    </row>
    <row r="92" spans="1:16" s="76" customFormat="1" ht="15.75">
      <c r="A92" s="1"/>
      <c r="B92" s="31" t="s">
        <v>266</v>
      </c>
      <c r="C92" s="32" t="s">
        <v>51</v>
      </c>
      <c r="D92" s="52" t="s">
        <v>21</v>
      </c>
      <c r="E92" s="89">
        <v>2</v>
      </c>
      <c r="F92" s="86"/>
      <c r="G92" s="86"/>
      <c r="H92" s="110"/>
      <c r="I92" s="94"/>
      <c r="J92" s="97"/>
      <c r="K92" s="98"/>
      <c r="L92" s="95"/>
      <c r="M92" s="82"/>
      <c r="N92" s="83"/>
      <c r="O92" s="84"/>
      <c r="P92" s="85"/>
    </row>
    <row r="93" spans="1:16" s="76" customFormat="1" ht="30">
      <c r="A93" s="1"/>
      <c r="B93" s="31" t="s">
        <v>267</v>
      </c>
      <c r="C93" s="32" t="s">
        <v>53</v>
      </c>
      <c r="D93" s="52" t="s">
        <v>21</v>
      </c>
      <c r="E93" s="89">
        <v>20</v>
      </c>
      <c r="F93" s="86"/>
      <c r="G93" s="86"/>
      <c r="H93" s="110"/>
      <c r="I93" s="94"/>
      <c r="J93" s="97"/>
      <c r="K93" s="98"/>
      <c r="L93" s="95"/>
      <c r="M93" s="82"/>
      <c r="N93" s="83"/>
      <c r="O93" s="84"/>
      <c r="P93" s="85"/>
    </row>
    <row r="94" spans="1:16" s="76" customFormat="1" ht="29.45" customHeight="1">
      <c r="A94" s="1"/>
      <c r="B94" s="31" t="s">
        <v>268</v>
      </c>
      <c r="C94" s="32" t="s">
        <v>360</v>
      </c>
      <c r="D94" s="52" t="s">
        <v>21</v>
      </c>
      <c r="E94" s="89">
        <v>10</v>
      </c>
      <c r="F94" s="86"/>
      <c r="G94" s="86"/>
      <c r="H94" s="110"/>
      <c r="I94" s="94"/>
      <c r="J94" s="97"/>
      <c r="K94" s="98"/>
      <c r="L94" s="95"/>
      <c r="M94" s="82"/>
      <c r="N94" s="83"/>
      <c r="O94" s="84"/>
      <c r="P94" s="85"/>
    </row>
    <row r="95" spans="1:16" s="76" customFormat="1" ht="42" customHeight="1">
      <c r="A95" s="1"/>
      <c r="B95" s="31" t="s">
        <v>269</v>
      </c>
      <c r="C95" s="32" t="s">
        <v>361</v>
      </c>
      <c r="D95" s="52" t="s">
        <v>21</v>
      </c>
      <c r="E95" s="89">
        <v>0</v>
      </c>
      <c r="F95" s="86"/>
      <c r="G95" s="86"/>
      <c r="H95" s="110"/>
      <c r="I95" s="94"/>
      <c r="J95" s="97"/>
      <c r="K95" s="98"/>
      <c r="L95" s="95"/>
      <c r="M95" s="82"/>
      <c r="N95" s="83"/>
      <c r="O95" s="84"/>
      <c r="P95" s="85"/>
    </row>
    <row r="96" spans="1:16" s="76" customFormat="1" ht="45">
      <c r="A96" s="1"/>
      <c r="B96" s="31" t="s">
        <v>270</v>
      </c>
      <c r="C96" s="32" t="s">
        <v>362</v>
      </c>
      <c r="D96" s="52" t="s">
        <v>21</v>
      </c>
      <c r="E96" s="89">
        <v>0</v>
      </c>
      <c r="F96" s="86"/>
      <c r="G96" s="86"/>
      <c r="H96" s="110"/>
      <c r="I96" s="94"/>
      <c r="J96" s="97"/>
      <c r="K96" s="98"/>
      <c r="L96" s="95"/>
      <c r="M96" s="82"/>
      <c r="N96" s="83"/>
      <c r="O96" s="84"/>
      <c r="P96" s="85"/>
    </row>
    <row r="97" spans="1:16" s="76" customFormat="1" ht="30">
      <c r="A97" s="1"/>
      <c r="B97" s="31" t="s">
        <v>271</v>
      </c>
      <c r="C97" s="32" t="s">
        <v>363</v>
      </c>
      <c r="D97" s="52" t="s">
        <v>21</v>
      </c>
      <c r="E97" s="89">
        <v>90</v>
      </c>
      <c r="F97" s="86"/>
      <c r="G97" s="86"/>
      <c r="H97" s="110"/>
      <c r="I97" s="94"/>
      <c r="J97" s="97"/>
      <c r="K97" s="98"/>
      <c r="L97" s="95"/>
      <c r="M97" s="82"/>
      <c r="N97" s="83"/>
      <c r="O97" s="84"/>
      <c r="P97" s="85"/>
    </row>
    <row r="98" spans="1:16" s="76" customFormat="1" ht="30">
      <c r="A98" s="1"/>
      <c r="B98" s="31" t="s">
        <v>272</v>
      </c>
      <c r="C98" s="32" t="s">
        <v>25</v>
      </c>
      <c r="D98" s="52" t="s">
        <v>21</v>
      </c>
      <c r="E98" s="89">
        <f>10+10+10</f>
        <v>30</v>
      </c>
      <c r="F98" s="86"/>
      <c r="G98" s="86"/>
      <c r="H98" s="110"/>
      <c r="I98" s="94"/>
      <c r="J98" s="97"/>
      <c r="K98" s="98"/>
      <c r="L98" s="95"/>
      <c r="M98" s="82"/>
      <c r="N98" s="83"/>
      <c r="O98" s="84"/>
      <c r="P98" s="85"/>
    </row>
    <row r="99" spans="1:16" s="76" customFormat="1" ht="30">
      <c r="A99" s="1"/>
      <c r="B99" s="31" t="s">
        <v>273</v>
      </c>
      <c r="C99" s="50" t="s">
        <v>26</v>
      </c>
      <c r="D99" s="52" t="s">
        <v>21</v>
      </c>
      <c r="E99" s="89">
        <f>10+2+3</f>
        <v>15</v>
      </c>
      <c r="F99" s="86"/>
      <c r="G99" s="86"/>
      <c r="H99" s="110"/>
      <c r="I99" s="94"/>
      <c r="J99" s="97"/>
      <c r="K99" s="98"/>
      <c r="L99" s="95"/>
      <c r="M99" s="82"/>
      <c r="N99" s="83"/>
      <c r="O99" s="84"/>
      <c r="P99" s="85"/>
    </row>
    <row r="100" spans="1:16" s="76" customFormat="1" ht="24.6" customHeight="1">
      <c r="A100" s="1"/>
      <c r="B100" s="31" t="s">
        <v>274</v>
      </c>
      <c r="C100" s="32" t="s">
        <v>112</v>
      </c>
      <c r="D100" s="52" t="s">
        <v>21</v>
      </c>
      <c r="E100" s="89">
        <v>2</v>
      </c>
      <c r="F100" s="86"/>
      <c r="G100" s="86"/>
      <c r="H100" s="110"/>
      <c r="I100" s="94"/>
      <c r="J100" s="97"/>
      <c r="K100" s="98"/>
      <c r="L100" s="95"/>
      <c r="M100" s="82"/>
      <c r="N100" s="83"/>
      <c r="O100" s="84"/>
      <c r="P100" s="85"/>
    </row>
    <row r="101" spans="1:16" s="76" customFormat="1" ht="15.75">
      <c r="A101" s="1"/>
      <c r="B101" s="31" t="s">
        <v>275</v>
      </c>
      <c r="C101" s="32" t="s">
        <v>113</v>
      </c>
      <c r="D101" s="52" t="s">
        <v>21</v>
      </c>
      <c r="E101" s="89">
        <v>0</v>
      </c>
      <c r="F101" s="86"/>
      <c r="G101" s="86"/>
      <c r="H101" s="110"/>
      <c r="I101" s="94"/>
      <c r="J101" s="97"/>
      <c r="K101" s="98"/>
      <c r="L101" s="95"/>
      <c r="M101" s="82"/>
      <c r="N101" s="83"/>
      <c r="O101" s="84"/>
      <c r="P101" s="85"/>
    </row>
    <row r="102" spans="1:16" s="76" customFormat="1" ht="30">
      <c r="A102" s="1"/>
      <c r="B102" s="31" t="s">
        <v>276</v>
      </c>
      <c r="C102" s="32" t="s">
        <v>114</v>
      </c>
      <c r="D102" s="52" t="s">
        <v>22</v>
      </c>
      <c r="E102" s="89">
        <v>120</v>
      </c>
      <c r="F102" s="86"/>
      <c r="G102" s="86"/>
      <c r="H102" s="110"/>
      <c r="I102" s="94"/>
      <c r="J102" s="97"/>
      <c r="K102" s="98"/>
      <c r="L102" s="95"/>
      <c r="M102" s="82"/>
      <c r="N102" s="83"/>
      <c r="O102" s="84"/>
      <c r="P102" s="85"/>
    </row>
    <row r="103" spans="1:16" s="76" customFormat="1" ht="41.45" customHeight="1">
      <c r="A103" s="1"/>
      <c r="B103" s="31" t="s">
        <v>277</v>
      </c>
      <c r="C103" s="50" t="s">
        <v>115</v>
      </c>
      <c r="D103" s="52" t="s">
        <v>21</v>
      </c>
      <c r="E103" s="89">
        <v>0</v>
      </c>
      <c r="F103" s="86"/>
      <c r="G103" s="86"/>
      <c r="H103" s="110"/>
      <c r="I103" s="94"/>
      <c r="J103" s="97"/>
      <c r="K103" s="98"/>
      <c r="L103" s="95"/>
      <c r="M103" s="82"/>
      <c r="N103" s="83"/>
      <c r="O103" s="84"/>
      <c r="P103" s="85"/>
    </row>
    <row r="104" spans="1:16" s="76" customFormat="1" ht="45.75" thickBot="1">
      <c r="A104" s="1"/>
      <c r="B104" s="31" t="s">
        <v>278</v>
      </c>
      <c r="C104" s="32" t="s">
        <v>182</v>
      </c>
      <c r="D104" s="52" t="s">
        <v>21</v>
      </c>
      <c r="E104" s="89">
        <v>0</v>
      </c>
      <c r="F104" s="86"/>
      <c r="G104" s="86"/>
      <c r="H104" s="110"/>
      <c r="I104" s="94"/>
      <c r="J104" s="97"/>
      <c r="K104" s="98"/>
      <c r="L104" s="95"/>
      <c r="M104" s="82"/>
      <c r="N104" s="83"/>
      <c r="O104" s="84"/>
      <c r="P104" s="85"/>
    </row>
    <row r="105" spans="1:16" s="76" customFormat="1" ht="15.75" customHeight="1" thickBot="1">
      <c r="A105" s="1"/>
      <c r="B105" s="24" t="s">
        <v>198</v>
      </c>
      <c r="C105" s="25" t="s">
        <v>116</v>
      </c>
      <c r="D105" s="25"/>
      <c r="E105" s="25"/>
      <c r="F105" s="25"/>
      <c r="G105" s="25"/>
      <c r="H105" s="109">
        <v>0</v>
      </c>
      <c r="I105" s="91"/>
      <c r="J105" s="92"/>
      <c r="K105" s="92"/>
      <c r="L105" s="93"/>
      <c r="M105" s="81"/>
      <c r="N105" s="134"/>
      <c r="O105" s="134"/>
      <c r="P105" s="134"/>
    </row>
    <row r="106" spans="1:16" s="76" customFormat="1" ht="60">
      <c r="A106" s="1"/>
      <c r="B106" s="31" t="s">
        <v>279</v>
      </c>
      <c r="C106" s="32" t="s">
        <v>56</v>
      </c>
      <c r="D106" s="52" t="s">
        <v>21</v>
      </c>
      <c r="E106" s="89">
        <v>1</v>
      </c>
      <c r="F106" s="86"/>
      <c r="G106" s="86"/>
      <c r="H106" s="110"/>
      <c r="I106" s="94"/>
      <c r="J106" s="97"/>
      <c r="K106" s="98"/>
      <c r="L106" s="95"/>
      <c r="M106" s="82"/>
      <c r="N106" s="83"/>
      <c r="O106" s="84"/>
      <c r="P106" s="85"/>
    </row>
    <row r="107" spans="1:16" s="76" customFormat="1" ht="15.75">
      <c r="A107" s="1"/>
      <c r="B107" s="31" t="s">
        <v>280</v>
      </c>
      <c r="C107" s="50" t="s">
        <v>117</v>
      </c>
      <c r="D107" s="52" t="s">
        <v>22</v>
      </c>
      <c r="E107" s="89">
        <v>450</v>
      </c>
      <c r="F107" s="86"/>
      <c r="G107" s="86"/>
      <c r="H107" s="110"/>
      <c r="I107" s="94"/>
      <c r="J107" s="97"/>
      <c r="K107" s="98"/>
      <c r="L107" s="95"/>
      <c r="M107" s="82"/>
      <c r="N107" s="83"/>
      <c r="O107" s="84"/>
      <c r="P107" s="85"/>
    </row>
    <row r="108" spans="1:16" s="76" customFormat="1" ht="16.5" customHeight="1">
      <c r="A108" s="1"/>
      <c r="B108" s="31" t="s">
        <v>281</v>
      </c>
      <c r="C108" s="32" t="s">
        <v>57</v>
      </c>
      <c r="D108" s="52" t="s">
        <v>22</v>
      </c>
      <c r="E108" s="89">
        <v>420</v>
      </c>
      <c r="F108" s="86"/>
      <c r="G108" s="86"/>
      <c r="H108" s="110"/>
      <c r="I108" s="94"/>
      <c r="J108" s="97"/>
      <c r="K108" s="98"/>
      <c r="L108" s="95"/>
      <c r="M108" s="82"/>
      <c r="N108" s="83"/>
      <c r="O108" s="84"/>
      <c r="P108" s="85"/>
    </row>
    <row r="109" spans="1:16" s="76" customFormat="1" ht="30">
      <c r="A109" s="1"/>
      <c r="B109" s="31" t="s">
        <v>282</v>
      </c>
      <c r="C109" s="32" t="s">
        <v>58</v>
      </c>
      <c r="D109" s="52" t="s">
        <v>21</v>
      </c>
      <c r="E109" s="89">
        <v>1</v>
      </c>
      <c r="F109" s="86"/>
      <c r="G109" s="86"/>
      <c r="H109" s="110"/>
      <c r="I109" s="94"/>
      <c r="J109" s="97"/>
      <c r="K109" s="98"/>
      <c r="L109" s="95"/>
      <c r="M109" s="82"/>
      <c r="N109" s="83"/>
      <c r="O109" s="84"/>
      <c r="P109" s="85"/>
    </row>
    <row r="110" spans="1:16" s="76" customFormat="1" ht="45">
      <c r="A110" s="1"/>
      <c r="B110" s="31" t="s">
        <v>283</v>
      </c>
      <c r="C110" s="50" t="s">
        <v>168</v>
      </c>
      <c r="D110" s="52" t="s">
        <v>21</v>
      </c>
      <c r="E110" s="89">
        <f>1+1</f>
        <v>2</v>
      </c>
      <c r="F110" s="86"/>
      <c r="G110" s="86"/>
      <c r="H110" s="110"/>
      <c r="I110" s="94"/>
      <c r="J110" s="97"/>
      <c r="K110" s="98"/>
      <c r="L110" s="95"/>
      <c r="M110" s="82"/>
      <c r="N110" s="83"/>
      <c r="O110" s="84"/>
      <c r="P110" s="85"/>
    </row>
    <row r="111" spans="1:16" s="76" customFormat="1" ht="30">
      <c r="A111" s="1"/>
      <c r="B111" s="31" t="s">
        <v>284</v>
      </c>
      <c r="C111" s="32" t="s">
        <v>59</v>
      </c>
      <c r="D111" s="52" t="s">
        <v>22</v>
      </c>
      <c r="E111" s="89">
        <v>455</v>
      </c>
      <c r="F111" s="86"/>
      <c r="G111" s="86"/>
      <c r="H111" s="110"/>
      <c r="I111" s="94"/>
      <c r="J111" s="97"/>
      <c r="K111" s="98"/>
      <c r="L111" s="95"/>
      <c r="M111" s="82"/>
      <c r="N111" s="83"/>
      <c r="O111" s="84"/>
      <c r="P111" s="85"/>
    </row>
    <row r="112" spans="1:16" s="76" customFormat="1" ht="75">
      <c r="A112" s="1"/>
      <c r="B112" s="31" t="s">
        <v>285</v>
      </c>
      <c r="C112" s="32" t="s">
        <v>118</v>
      </c>
      <c r="D112" s="52" t="s">
        <v>21</v>
      </c>
      <c r="E112" s="89">
        <f>3+4+14+6</f>
        <v>27</v>
      </c>
      <c r="F112" s="86"/>
      <c r="G112" s="86"/>
      <c r="H112" s="110"/>
      <c r="I112" s="94"/>
      <c r="J112" s="97"/>
      <c r="K112" s="98"/>
      <c r="L112" s="95"/>
      <c r="M112" s="82"/>
      <c r="N112" s="83"/>
      <c r="O112" s="84"/>
      <c r="P112" s="85"/>
    </row>
    <row r="113" spans="1:16" s="76" customFormat="1" ht="30">
      <c r="A113" s="1"/>
      <c r="B113" s="31" t="s">
        <v>286</v>
      </c>
      <c r="C113" s="50" t="s">
        <v>119</v>
      </c>
      <c r="D113" s="52" t="s">
        <v>21</v>
      </c>
      <c r="E113" s="89">
        <f>1+2+7+3</f>
        <v>13</v>
      </c>
      <c r="F113" s="86"/>
      <c r="G113" s="86"/>
      <c r="H113" s="110"/>
      <c r="I113" s="94"/>
      <c r="J113" s="97"/>
      <c r="K113" s="98"/>
      <c r="L113" s="95"/>
      <c r="M113" s="82"/>
      <c r="N113" s="83"/>
      <c r="O113" s="84"/>
      <c r="P113" s="85"/>
    </row>
    <row r="114" spans="1:16" s="76" customFormat="1" ht="16.5" customHeight="1">
      <c r="A114" s="1"/>
      <c r="B114" s="31" t="s">
        <v>287</v>
      </c>
      <c r="C114" s="32" t="s">
        <v>120</v>
      </c>
      <c r="D114" s="52" t="s">
        <v>21</v>
      </c>
      <c r="E114" s="89">
        <f>2+3+14+2</f>
        <v>21</v>
      </c>
      <c r="F114" s="86"/>
      <c r="G114" s="86"/>
      <c r="H114" s="110"/>
      <c r="I114" s="94"/>
      <c r="J114" s="97"/>
      <c r="K114" s="98"/>
      <c r="L114" s="95"/>
      <c r="M114" s="82"/>
      <c r="N114" s="83"/>
      <c r="O114" s="84"/>
      <c r="P114" s="85"/>
    </row>
    <row r="115" spans="1:16" s="76" customFormat="1" ht="15.75">
      <c r="A115" s="1"/>
      <c r="B115" s="31" t="s">
        <v>288</v>
      </c>
      <c r="C115" s="32" t="s">
        <v>121</v>
      </c>
      <c r="D115" s="52" t="s">
        <v>21</v>
      </c>
      <c r="E115" s="89">
        <f>2+3+14+2</f>
        <v>21</v>
      </c>
      <c r="F115" s="86"/>
      <c r="G115" s="86"/>
      <c r="H115" s="110"/>
      <c r="I115" s="94"/>
      <c r="J115" s="97"/>
      <c r="K115" s="98"/>
      <c r="L115" s="95"/>
      <c r="M115" s="82"/>
      <c r="N115" s="83"/>
      <c r="O115" s="84"/>
      <c r="P115" s="85"/>
    </row>
    <row r="116" spans="1:16" s="76" customFormat="1" ht="15.75">
      <c r="A116" s="1"/>
      <c r="B116" s="31" t="s">
        <v>289</v>
      </c>
      <c r="C116" s="32" t="s">
        <v>122</v>
      </c>
      <c r="D116" s="52" t="s">
        <v>21</v>
      </c>
      <c r="E116" s="89">
        <v>0</v>
      </c>
      <c r="F116" s="86"/>
      <c r="G116" s="86"/>
      <c r="H116" s="110"/>
      <c r="I116" s="94"/>
      <c r="J116" s="97"/>
      <c r="K116" s="98"/>
      <c r="L116" s="95"/>
      <c r="M116" s="82"/>
      <c r="N116" s="83"/>
      <c r="O116" s="84"/>
      <c r="P116" s="85"/>
    </row>
    <row r="117" spans="1:16" s="76" customFormat="1" ht="27.6" customHeight="1">
      <c r="A117" s="1"/>
      <c r="B117" s="31" t="s">
        <v>290</v>
      </c>
      <c r="C117" s="50" t="s">
        <v>123</v>
      </c>
      <c r="D117" s="52" t="s">
        <v>94</v>
      </c>
      <c r="E117" s="89">
        <f>2+3.7+11.2+2.5</f>
        <v>19.399999999999999</v>
      </c>
      <c r="F117" s="86"/>
      <c r="G117" s="86"/>
      <c r="H117" s="110"/>
      <c r="I117" s="94"/>
      <c r="J117" s="97"/>
      <c r="K117" s="98"/>
      <c r="L117" s="95"/>
      <c r="M117" s="82"/>
      <c r="N117" s="83"/>
      <c r="O117" s="84"/>
      <c r="P117" s="85"/>
    </row>
    <row r="118" spans="1:16" s="76" customFormat="1" ht="16.5" customHeight="1">
      <c r="A118" s="1"/>
      <c r="B118" s="31" t="s">
        <v>291</v>
      </c>
      <c r="C118" s="32" t="s">
        <v>124</v>
      </c>
      <c r="D118" s="52" t="s">
        <v>21</v>
      </c>
      <c r="E118" s="89">
        <v>0</v>
      </c>
      <c r="F118" s="86"/>
      <c r="G118" s="86"/>
      <c r="H118" s="110"/>
      <c r="I118" s="94"/>
      <c r="J118" s="97"/>
      <c r="K118" s="98"/>
      <c r="L118" s="95"/>
      <c r="M118" s="82"/>
      <c r="N118" s="83"/>
      <c r="O118" s="84"/>
      <c r="P118" s="85"/>
    </row>
    <row r="119" spans="1:16" s="76" customFormat="1" ht="30">
      <c r="A119" s="1"/>
      <c r="B119" s="31" t="s">
        <v>292</v>
      </c>
      <c r="C119" s="32" t="s">
        <v>125</v>
      </c>
      <c r="D119" s="52" t="s">
        <v>21</v>
      </c>
      <c r="E119" s="89">
        <f>2+3+6+2</f>
        <v>13</v>
      </c>
      <c r="F119" s="86"/>
      <c r="G119" s="86"/>
      <c r="H119" s="110"/>
      <c r="I119" s="94"/>
      <c r="J119" s="97"/>
      <c r="K119" s="98"/>
      <c r="L119" s="95"/>
      <c r="M119" s="82"/>
      <c r="N119" s="83"/>
      <c r="O119" s="84"/>
      <c r="P119" s="85"/>
    </row>
    <row r="120" spans="1:16" s="76" customFormat="1" ht="15.75">
      <c r="A120" s="1"/>
      <c r="B120" s="31" t="s">
        <v>293</v>
      </c>
      <c r="C120" s="50" t="s">
        <v>126</v>
      </c>
      <c r="D120" s="52" t="s">
        <v>22</v>
      </c>
      <c r="E120" s="89">
        <v>0</v>
      </c>
      <c r="F120" s="86"/>
      <c r="G120" s="86"/>
      <c r="H120" s="110"/>
      <c r="I120" s="94"/>
      <c r="J120" s="97"/>
      <c r="K120" s="98"/>
      <c r="L120" s="95"/>
      <c r="M120" s="82"/>
      <c r="N120" s="83"/>
      <c r="O120" s="84"/>
      <c r="P120" s="85"/>
    </row>
    <row r="121" spans="1:16" s="76" customFormat="1" ht="16.5" customHeight="1">
      <c r="A121" s="1"/>
      <c r="B121" s="31" t="s">
        <v>294</v>
      </c>
      <c r="C121" s="32" t="s">
        <v>60</v>
      </c>
      <c r="D121" s="52" t="s">
        <v>21</v>
      </c>
      <c r="E121" s="89">
        <f>2+3+14+6</f>
        <v>25</v>
      </c>
      <c r="F121" s="86"/>
      <c r="G121" s="86"/>
      <c r="H121" s="110"/>
      <c r="I121" s="94"/>
      <c r="J121" s="97"/>
      <c r="K121" s="98"/>
      <c r="L121" s="95"/>
      <c r="M121" s="82"/>
      <c r="N121" s="83"/>
      <c r="O121" s="84"/>
      <c r="P121" s="85"/>
    </row>
    <row r="122" spans="1:16" s="76" customFormat="1" ht="15.75">
      <c r="A122" s="1"/>
      <c r="B122" s="31" t="s">
        <v>295</v>
      </c>
      <c r="C122" s="32" t="s">
        <v>127</v>
      </c>
      <c r="D122" s="52" t="s">
        <v>22</v>
      </c>
      <c r="E122" s="89">
        <v>30</v>
      </c>
      <c r="F122" s="86"/>
      <c r="G122" s="86"/>
      <c r="H122" s="110"/>
      <c r="I122" s="94"/>
      <c r="J122" s="97"/>
      <c r="K122" s="98"/>
      <c r="L122" s="95"/>
      <c r="M122" s="82"/>
      <c r="N122" s="83"/>
      <c r="O122" s="84"/>
      <c r="P122" s="85"/>
    </row>
    <row r="123" spans="1:16" s="76" customFormat="1" ht="45">
      <c r="A123" s="1"/>
      <c r="B123" s="31" t="s">
        <v>296</v>
      </c>
      <c r="C123" s="50" t="s">
        <v>128</v>
      </c>
      <c r="D123" s="52" t="s">
        <v>176</v>
      </c>
      <c r="E123" s="89">
        <v>0</v>
      </c>
      <c r="F123" s="86"/>
      <c r="G123" s="86"/>
      <c r="H123" s="110"/>
      <c r="I123" s="94"/>
      <c r="J123" s="97"/>
      <c r="K123" s="98"/>
      <c r="L123" s="95"/>
      <c r="M123" s="82"/>
      <c r="N123" s="83"/>
      <c r="O123" s="84"/>
      <c r="P123" s="85"/>
    </row>
    <row r="124" spans="1:16" s="76" customFormat="1" ht="16.5" customHeight="1">
      <c r="A124" s="1"/>
      <c r="B124" s="31" t="s">
        <v>297</v>
      </c>
      <c r="C124" s="32" t="s">
        <v>129</v>
      </c>
      <c r="D124" s="52" t="s">
        <v>21</v>
      </c>
      <c r="E124" s="89">
        <v>0</v>
      </c>
      <c r="F124" s="86"/>
      <c r="G124" s="86"/>
      <c r="H124" s="110"/>
      <c r="I124" s="94"/>
      <c r="J124" s="97"/>
      <c r="K124" s="98"/>
      <c r="L124" s="95"/>
      <c r="M124" s="82"/>
      <c r="N124" s="83"/>
      <c r="O124" s="84"/>
      <c r="P124" s="85"/>
    </row>
    <row r="125" spans="1:16" s="76" customFormat="1" ht="15.75">
      <c r="A125" s="1"/>
      <c r="B125" s="31" t="s">
        <v>298</v>
      </c>
      <c r="C125" s="32" t="s">
        <v>70</v>
      </c>
      <c r="D125" s="52" t="s">
        <v>21</v>
      </c>
      <c r="E125" s="89">
        <f>1+3+2</f>
        <v>6</v>
      </c>
      <c r="F125" s="86"/>
      <c r="G125" s="86"/>
      <c r="H125" s="110"/>
      <c r="I125" s="94"/>
      <c r="J125" s="97"/>
      <c r="K125" s="98"/>
      <c r="L125" s="95"/>
      <c r="M125" s="82"/>
      <c r="N125" s="83"/>
      <c r="O125" s="84"/>
      <c r="P125" s="85"/>
    </row>
    <row r="126" spans="1:16" s="76" customFormat="1" ht="30.75" thickBot="1">
      <c r="A126" s="1"/>
      <c r="B126" s="31" t="s">
        <v>299</v>
      </c>
      <c r="C126" s="32" t="s">
        <v>71</v>
      </c>
      <c r="D126" s="52" t="s">
        <v>21</v>
      </c>
      <c r="E126" s="89">
        <f>1+3+2</f>
        <v>6</v>
      </c>
      <c r="F126" s="86"/>
      <c r="G126" s="86"/>
      <c r="H126" s="110"/>
      <c r="I126" s="94"/>
      <c r="J126" s="97"/>
      <c r="K126" s="98"/>
      <c r="L126" s="95"/>
      <c r="M126" s="82"/>
      <c r="N126" s="83"/>
      <c r="O126" s="84"/>
      <c r="P126" s="85"/>
    </row>
    <row r="127" spans="1:16" s="76" customFormat="1" ht="15.75" customHeight="1" thickBot="1">
      <c r="A127" s="1"/>
      <c r="B127" s="24" t="s">
        <v>199</v>
      </c>
      <c r="C127" s="25" t="s">
        <v>130</v>
      </c>
      <c r="D127" s="25"/>
      <c r="E127" s="25"/>
      <c r="F127" s="25"/>
      <c r="G127" s="25"/>
      <c r="H127" s="109">
        <v>0</v>
      </c>
      <c r="I127" s="91"/>
      <c r="J127" s="92"/>
      <c r="K127" s="92"/>
      <c r="L127" s="93"/>
      <c r="M127" s="81"/>
      <c r="N127" s="134"/>
      <c r="O127" s="134"/>
      <c r="P127" s="134"/>
    </row>
    <row r="128" spans="1:16" s="76" customFormat="1" ht="30">
      <c r="A128" s="1"/>
      <c r="B128" s="31" t="s">
        <v>300</v>
      </c>
      <c r="C128" s="32" t="s">
        <v>131</v>
      </c>
      <c r="D128" s="52" t="s">
        <v>21</v>
      </c>
      <c r="E128" s="89">
        <v>2</v>
      </c>
      <c r="F128" s="86"/>
      <c r="G128" s="86"/>
      <c r="H128" s="110"/>
      <c r="I128" s="94"/>
      <c r="J128" s="97"/>
      <c r="K128" s="98"/>
      <c r="L128" s="95"/>
      <c r="M128" s="82"/>
      <c r="N128" s="83"/>
      <c r="O128" s="84"/>
      <c r="P128" s="85"/>
    </row>
    <row r="129" spans="1:16" s="76" customFormat="1" ht="30">
      <c r="A129" s="1"/>
      <c r="B129" s="31" t="s">
        <v>301</v>
      </c>
      <c r="C129" s="32" t="s">
        <v>132</v>
      </c>
      <c r="D129" s="52" t="s">
        <v>21</v>
      </c>
      <c r="E129" s="89">
        <v>0</v>
      </c>
      <c r="F129" s="86"/>
      <c r="G129" s="86"/>
      <c r="H129" s="110"/>
      <c r="I129" s="94"/>
      <c r="J129" s="97"/>
      <c r="K129" s="98"/>
      <c r="L129" s="95"/>
      <c r="M129" s="82"/>
      <c r="N129" s="83"/>
      <c r="O129" s="84"/>
      <c r="P129" s="85"/>
    </row>
    <row r="130" spans="1:16" s="76" customFormat="1" ht="15.75">
      <c r="A130" s="1"/>
      <c r="B130" s="31" t="s">
        <v>302</v>
      </c>
      <c r="C130" s="50" t="s">
        <v>133</v>
      </c>
      <c r="D130" s="52" t="s">
        <v>22</v>
      </c>
      <c r="E130" s="89">
        <v>25</v>
      </c>
      <c r="F130" s="86"/>
      <c r="G130" s="86"/>
      <c r="H130" s="110"/>
      <c r="I130" s="94"/>
      <c r="J130" s="97"/>
      <c r="K130" s="98"/>
      <c r="L130" s="95"/>
      <c r="M130" s="82"/>
      <c r="N130" s="83"/>
      <c r="O130" s="84"/>
      <c r="P130" s="85"/>
    </row>
    <row r="131" spans="1:16" s="76" customFormat="1" ht="16.5" customHeight="1" thickBot="1">
      <c r="A131" s="1"/>
      <c r="B131" s="31" t="s">
        <v>303</v>
      </c>
      <c r="C131" s="32" t="s">
        <v>134</v>
      </c>
      <c r="D131" s="52" t="s">
        <v>22</v>
      </c>
      <c r="E131" s="89">
        <v>25</v>
      </c>
      <c r="F131" s="86"/>
      <c r="G131" s="86"/>
      <c r="H131" s="110"/>
      <c r="I131" s="94"/>
      <c r="J131" s="97"/>
      <c r="K131" s="98"/>
      <c r="L131" s="95"/>
      <c r="M131" s="82"/>
      <c r="N131" s="83"/>
      <c r="O131" s="84"/>
      <c r="P131" s="85"/>
    </row>
    <row r="132" spans="1:16" s="76" customFormat="1" ht="15.75" customHeight="1" thickBot="1">
      <c r="A132" s="1"/>
      <c r="B132" s="24" t="s">
        <v>200</v>
      </c>
      <c r="C132" s="25" t="s">
        <v>170</v>
      </c>
      <c r="D132" s="25"/>
      <c r="E132" s="25"/>
      <c r="F132" s="25"/>
      <c r="G132" s="25"/>
      <c r="H132" s="109">
        <v>0</v>
      </c>
      <c r="I132" s="91"/>
      <c r="J132" s="92"/>
      <c r="K132" s="92"/>
      <c r="L132" s="93"/>
      <c r="M132" s="81"/>
      <c r="N132" s="134"/>
      <c r="O132" s="134"/>
      <c r="P132" s="134"/>
    </row>
    <row r="133" spans="1:16" s="76" customFormat="1" ht="45">
      <c r="A133" s="1"/>
      <c r="B133" s="31" t="s">
        <v>208</v>
      </c>
      <c r="C133" s="32" t="s">
        <v>54</v>
      </c>
      <c r="D133" s="52" t="s">
        <v>22</v>
      </c>
      <c r="E133" s="89">
        <v>12</v>
      </c>
      <c r="F133" s="86"/>
      <c r="G133" s="86"/>
      <c r="H133" s="110"/>
      <c r="I133" s="94"/>
      <c r="J133" s="97"/>
      <c r="K133" s="98"/>
      <c r="L133" s="95"/>
      <c r="M133" s="82"/>
      <c r="N133" s="83"/>
      <c r="O133" s="84"/>
      <c r="P133" s="85"/>
    </row>
    <row r="134" spans="1:16" s="76" customFormat="1" ht="15.75">
      <c r="A134" s="1"/>
      <c r="B134" s="31" t="s">
        <v>209</v>
      </c>
      <c r="C134" s="32" t="s">
        <v>55</v>
      </c>
      <c r="D134" s="52" t="s">
        <v>22</v>
      </c>
      <c r="E134" s="89">
        <v>12</v>
      </c>
      <c r="F134" s="86"/>
      <c r="G134" s="86"/>
      <c r="H134" s="110"/>
      <c r="I134" s="94"/>
      <c r="J134" s="97"/>
      <c r="K134" s="98"/>
      <c r="L134" s="95"/>
      <c r="M134" s="82"/>
      <c r="N134" s="83"/>
      <c r="O134" s="84"/>
      <c r="P134" s="85"/>
    </row>
    <row r="135" spans="1:16" s="76" customFormat="1" ht="15.75">
      <c r="A135" s="1"/>
      <c r="B135" s="31" t="s">
        <v>210</v>
      </c>
      <c r="C135" s="50" t="s">
        <v>62</v>
      </c>
      <c r="D135" s="52" t="s">
        <v>21</v>
      </c>
      <c r="E135" s="89">
        <v>2</v>
      </c>
      <c r="F135" s="86"/>
      <c r="G135" s="86"/>
      <c r="H135" s="110"/>
      <c r="I135" s="94"/>
      <c r="J135" s="97"/>
      <c r="K135" s="98"/>
      <c r="L135" s="95"/>
      <c r="M135" s="82"/>
      <c r="N135" s="83"/>
      <c r="O135" s="84"/>
      <c r="P135" s="85"/>
    </row>
    <row r="136" spans="1:16" s="76" customFormat="1" ht="16.5" thickBot="1">
      <c r="A136" s="1"/>
      <c r="B136" s="73" t="s">
        <v>358</v>
      </c>
      <c r="C136" s="74" t="s">
        <v>359</v>
      </c>
      <c r="D136" s="52" t="s">
        <v>22</v>
      </c>
      <c r="E136" s="89">
        <v>450</v>
      </c>
      <c r="F136" s="86"/>
      <c r="G136" s="86"/>
      <c r="H136" s="110"/>
      <c r="I136" s="94"/>
      <c r="J136" s="97"/>
      <c r="K136" s="98"/>
      <c r="L136" s="95"/>
      <c r="M136" s="82"/>
      <c r="N136" s="83"/>
      <c r="O136" s="84"/>
      <c r="P136" s="85"/>
    </row>
    <row r="137" spans="1:16" s="76" customFormat="1" ht="15.75" customHeight="1" thickBot="1">
      <c r="A137" s="1"/>
      <c r="B137" s="24" t="s">
        <v>201</v>
      </c>
      <c r="C137" s="25" t="s">
        <v>171</v>
      </c>
      <c r="D137" s="25"/>
      <c r="E137" s="25"/>
      <c r="F137" s="25"/>
      <c r="G137" s="25"/>
      <c r="H137" s="109">
        <v>0</v>
      </c>
      <c r="I137" s="91"/>
      <c r="J137" s="92"/>
      <c r="K137" s="92"/>
      <c r="L137" s="93"/>
      <c r="M137" s="81"/>
      <c r="N137" s="134"/>
      <c r="O137" s="134"/>
      <c r="P137" s="134"/>
    </row>
    <row r="138" spans="1:16" s="76" customFormat="1" ht="15.75">
      <c r="A138" s="1"/>
      <c r="B138" s="31" t="s">
        <v>211</v>
      </c>
      <c r="C138" s="32" t="s">
        <v>42</v>
      </c>
      <c r="D138" s="52" t="s">
        <v>21</v>
      </c>
      <c r="E138" s="89">
        <v>12</v>
      </c>
      <c r="F138" s="86"/>
      <c r="G138" s="86"/>
      <c r="H138" s="110"/>
      <c r="I138" s="94"/>
      <c r="J138" s="97"/>
      <c r="K138" s="98"/>
      <c r="L138" s="95"/>
      <c r="M138" s="82"/>
      <c r="N138" s="83"/>
      <c r="O138" s="84"/>
      <c r="P138" s="85"/>
    </row>
    <row r="139" spans="1:16" s="76" customFormat="1" ht="15.75">
      <c r="A139" s="1"/>
      <c r="B139" s="31" t="s">
        <v>304</v>
      </c>
      <c r="C139" s="32" t="s">
        <v>43</v>
      </c>
      <c r="D139" s="52" t="s">
        <v>21</v>
      </c>
      <c r="E139" s="89">
        <v>12</v>
      </c>
      <c r="F139" s="86"/>
      <c r="G139" s="86"/>
      <c r="H139" s="110"/>
      <c r="I139" s="94"/>
      <c r="J139" s="97"/>
      <c r="K139" s="98"/>
      <c r="L139" s="95"/>
      <c r="M139" s="82"/>
      <c r="N139" s="83"/>
      <c r="O139" s="84"/>
      <c r="P139" s="85"/>
    </row>
    <row r="140" spans="1:16" s="76" customFormat="1" ht="15.75">
      <c r="A140" s="1"/>
      <c r="B140" s="31" t="s">
        <v>305</v>
      </c>
      <c r="C140" s="50" t="s">
        <v>44</v>
      </c>
      <c r="D140" s="52" t="s">
        <v>21</v>
      </c>
      <c r="E140" s="89">
        <v>1</v>
      </c>
      <c r="F140" s="86"/>
      <c r="G140" s="86"/>
      <c r="H140" s="110"/>
      <c r="I140" s="94"/>
      <c r="J140" s="97"/>
      <c r="K140" s="98"/>
      <c r="L140" s="95"/>
      <c r="M140" s="82"/>
      <c r="N140" s="83"/>
      <c r="O140" s="84"/>
      <c r="P140" s="85"/>
    </row>
    <row r="141" spans="1:16" s="76" customFormat="1" ht="30">
      <c r="A141" s="1"/>
      <c r="B141" s="31" t="s">
        <v>306</v>
      </c>
      <c r="C141" s="32" t="s">
        <v>45</v>
      </c>
      <c r="D141" s="52" t="s">
        <v>17</v>
      </c>
      <c r="E141" s="89">
        <v>1</v>
      </c>
      <c r="F141" s="86"/>
      <c r="G141" s="86"/>
      <c r="H141" s="110"/>
      <c r="I141" s="94"/>
      <c r="J141" s="97"/>
      <c r="K141" s="98"/>
      <c r="L141" s="95"/>
      <c r="M141" s="82"/>
      <c r="N141" s="83"/>
      <c r="O141" s="84"/>
      <c r="P141" s="85"/>
    </row>
    <row r="142" spans="1:16" s="76" customFormat="1" ht="15.75">
      <c r="A142" s="1"/>
      <c r="B142" s="31" t="s">
        <v>307</v>
      </c>
      <c r="C142" s="32" t="s">
        <v>46</v>
      </c>
      <c r="D142" s="52" t="s">
        <v>17</v>
      </c>
      <c r="E142" s="89">
        <v>1</v>
      </c>
      <c r="F142" s="86"/>
      <c r="G142" s="86"/>
      <c r="H142" s="110"/>
      <c r="I142" s="94"/>
      <c r="J142" s="97"/>
      <c r="K142" s="98"/>
      <c r="L142" s="95"/>
      <c r="M142" s="82"/>
      <c r="N142" s="83"/>
      <c r="O142" s="84"/>
      <c r="P142" s="85"/>
    </row>
    <row r="143" spans="1:16" s="76" customFormat="1" ht="15.75">
      <c r="A143" s="1"/>
      <c r="B143" s="31" t="s">
        <v>308</v>
      </c>
      <c r="C143" s="50" t="s">
        <v>47</v>
      </c>
      <c r="D143" s="52" t="s">
        <v>17</v>
      </c>
      <c r="E143" s="89">
        <v>1</v>
      </c>
      <c r="F143" s="86"/>
      <c r="G143" s="86"/>
      <c r="H143" s="110"/>
      <c r="I143" s="94"/>
      <c r="J143" s="97"/>
      <c r="K143" s="98"/>
      <c r="L143" s="95"/>
      <c r="M143" s="82"/>
      <c r="N143" s="83"/>
      <c r="O143" s="84"/>
      <c r="P143" s="85"/>
    </row>
    <row r="144" spans="1:16" s="76" customFormat="1" ht="15.75">
      <c r="A144" s="1"/>
      <c r="B144" s="31" t="s">
        <v>309</v>
      </c>
      <c r="C144" s="32" t="s">
        <v>48</v>
      </c>
      <c r="D144" s="52" t="s">
        <v>21</v>
      </c>
      <c r="E144" s="89">
        <v>12</v>
      </c>
      <c r="F144" s="86"/>
      <c r="G144" s="86"/>
      <c r="H144" s="110"/>
      <c r="I144" s="94"/>
      <c r="J144" s="97"/>
      <c r="K144" s="98"/>
      <c r="L144" s="95"/>
      <c r="M144" s="82"/>
      <c r="N144" s="83"/>
      <c r="O144" s="84"/>
      <c r="P144" s="85"/>
    </row>
    <row r="145" spans="1:16" s="76" customFormat="1" ht="16.5" thickBot="1">
      <c r="A145" s="1"/>
      <c r="B145" s="31" t="s">
        <v>310</v>
      </c>
      <c r="C145" s="32" t="s">
        <v>49</v>
      </c>
      <c r="D145" s="52" t="s">
        <v>17</v>
      </c>
      <c r="E145" s="89">
        <v>1</v>
      </c>
      <c r="F145" s="86"/>
      <c r="G145" s="86"/>
      <c r="H145" s="110"/>
      <c r="I145" s="94"/>
      <c r="J145" s="97"/>
      <c r="K145" s="98"/>
      <c r="L145" s="95"/>
      <c r="M145" s="82"/>
      <c r="N145" s="83"/>
      <c r="O145" s="84"/>
      <c r="P145" s="85"/>
    </row>
    <row r="146" spans="1:16" s="76" customFormat="1" ht="15.75" customHeight="1" thickBot="1">
      <c r="A146" s="1"/>
      <c r="B146" s="24" t="s">
        <v>202</v>
      </c>
      <c r="C146" s="25" t="s">
        <v>135</v>
      </c>
      <c r="D146" s="25"/>
      <c r="E146" s="25"/>
      <c r="F146" s="25"/>
      <c r="G146" s="25"/>
      <c r="H146" s="109">
        <v>0</v>
      </c>
      <c r="I146" s="91"/>
      <c r="J146" s="92"/>
      <c r="K146" s="92"/>
      <c r="L146" s="93"/>
      <c r="M146" s="81"/>
      <c r="N146" s="134"/>
      <c r="O146" s="134"/>
      <c r="P146" s="134"/>
    </row>
    <row r="147" spans="1:16" s="76" customFormat="1" ht="45.75" thickBot="1">
      <c r="A147" s="1"/>
      <c r="B147" s="46" t="s">
        <v>311</v>
      </c>
      <c r="C147" s="4" t="s">
        <v>61</v>
      </c>
      <c r="D147" s="6" t="s">
        <v>20</v>
      </c>
      <c r="E147" s="86">
        <f>3+3.5+16.8+2.5</f>
        <v>25.8</v>
      </c>
      <c r="F147" s="86"/>
      <c r="G147" s="86"/>
      <c r="H147" s="110"/>
      <c r="I147" s="94"/>
      <c r="J147" s="97"/>
      <c r="K147" s="98"/>
      <c r="L147" s="99"/>
      <c r="M147" s="81"/>
      <c r="N147" s="83"/>
      <c r="O147" s="84"/>
      <c r="P147" s="85"/>
    </row>
    <row r="148" spans="1:16" s="76" customFormat="1" ht="15.75" customHeight="1" thickBot="1">
      <c r="A148" s="1"/>
      <c r="B148" s="24" t="s">
        <v>203</v>
      </c>
      <c r="C148" s="25" t="s">
        <v>136</v>
      </c>
      <c r="D148" s="25"/>
      <c r="E148" s="25"/>
      <c r="F148" s="25"/>
      <c r="G148" s="25"/>
      <c r="H148" s="109">
        <v>0</v>
      </c>
      <c r="I148" s="91"/>
      <c r="J148" s="92"/>
      <c r="K148" s="92"/>
      <c r="L148" s="93"/>
      <c r="M148" s="81"/>
      <c r="N148" s="134"/>
      <c r="O148" s="134"/>
      <c r="P148" s="134"/>
    </row>
    <row r="149" spans="1:16" s="76" customFormat="1" ht="16.5" customHeight="1" thickBot="1">
      <c r="A149" s="1"/>
      <c r="B149" s="55" t="s">
        <v>212</v>
      </c>
      <c r="C149" s="48" t="s">
        <v>137</v>
      </c>
      <c r="D149" s="48"/>
      <c r="E149" s="48"/>
      <c r="F149" s="48"/>
      <c r="G149" s="48"/>
      <c r="H149" s="112">
        <v>0</v>
      </c>
      <c r="I149" s="100"/>
      <c r="J149" s="100"/>
      <c r="K149" s="100"/>
      <c r="L149" s="100"/>
      <c r="M149" s="82"/>
      <c r="N149" s="83"/>
      <c r="O149" s="84"/>
      <c r="P149" s="85"/>
    </row>
    <row r="150" spans="1:16" s="76" customFormat="1" ht="16.5" thickBot="1">
      <c r="A150" s="1"/>
      <c r="B150" s="31" t="s">
        <v>312</v>
      </c>
      <c r="C150" s="32" t="s">
        <v>138</v>
      </c>
      <c r="D150" s="52" t="s">
        <v>94</v>
      </c>
      <c r="E150" s="89">
        <f>150+220+70</f>
        <v>440</v>
      </c>
      <c r="F150" s="86"/>
      <c r="G150" s="86"/>
      <c r="H150" s="110"/>
      <c r="I150" s="94"/>
      <c r="J150" s="97"/>
      <c r="K150" s="98"/>
      <c r="L150" s="95"/>
      <c r="M150" s="82"/>
      <c r="N150" s="83"/>
      <c r="O150" s="84"/>
      <c r="P150" s="85"/>
    </row>
    <row r="151" spans="1:16" s="76" customFormat="1" ht="16.5" customHeight="1" thickBot="1">
      <c r="A151" s="1"/>
      <c r="B151" s="55" t="s">
        <v>213</v>
      </c>
      <c r="C151" s="48" t="s">
        <v>139</v>
      </c>
      <c r="D151" s="48"/>
      <c r="E151" s="48"/>
      <c r="F151" s="48"/>
      <c r="G151" s="48"/>
      <c r="H151" s="112">
        <v>0</v>
      </c>
      <c r="I151" s="100"/>
      <c r="J151" s="100"/>
      <c r="K151" s="100"/>
      <c r="L151" s="100"/>
      <c r="M151" s="82"/>
      <c r="N151" s="83"/>
      <c r="O151" s="84"/>
      <c r="P151" s="85"/>
    </row>
    <row r="152" spans="1:16" s="76" customFormat="1" ht="16.5" thickBot="1">
      <c r="A152" s="1"/>
      <c r="B152" s="31" t="s">
        <v>313</v>
      </c>
      <c r="C152" s="32" t="s">
        <v>140</v>
      </c>
      <c r="D152" s="52" t="s">
        <v>94</v>
      </c>
      <c r="E152" s="89">
        <v>250</v>
      </c>
      <c r="F152" s="86"/>
      <c r="G152" s="86"/>
      <c r="H152" s="110"/>
      <c r="I152" s="94"/>
      <c r="J152" s="97"/>
      <c r="K152" s="98"/>
      <c r="L152" s="95"/>
      <c r="M152" s="82"/>
      <c r="N152" s="83"/>
      <c r="O152" s="84"/>
      <c r="P152" s="85"/>
    </row>
    <row r="153" spans="1:16" s="76" customFormat="1" ht="16.5" customHeight="1" thickBot="1">
      <c r="A153" s="1"/>
      <c r="B153" s="55" t="s">
        <v>214</v>
      </c>
      <c r="C153" s="48" t="s">
        <v>173</v>
      </c>
      <c r="D153" s="48"/>
      <c r="E153" s="48"/>
      <c r="F153" s="48"/>
      <c r="G153" s="48"/>
      <c r="H153" s="112">
        <v>0</v>
      </c>
      <c r="I153" s="100"/>
      <c r="J153" s="100"/>
      <c r="K153" s="100"/>
      <c r="L153" s="100"/>
      <c r="M153" s="82"/>
      <c r="N153" s="83"/>
      <c r="O153" s="84"/>
      <c r="P153" s="85"/>
    </row>
    <row r="154" spans="1:16" s="76" customFormat="1" ht="16.5" thickBot="1">
      <c r="A154" s="1"/>
      <c r="B154" s="31" t="s">
        <v>315</v>
      </c>
      <c r="C154" s="32" t="s">
        <v>141</v>
      </c>
      <c r="D154" s="52" t="s">
        <v>94</v>
      </c>
      <c r="E154" s="89">
        <f>150+105</f>
        <v>255</v>
      </c>
      <c r="F154" s="86"/>
      <c r="G154" s="86"/>
      <c r="H154" s="110"/>
      <c r="I154" s="94"/>
      <c r="J154" s="97"/>
      <c r="K154" s="98"/>
      <c r="L154" s="95"/>
      <c r="M154" s="82"/>
      <c r="N154" s="83"/>
      <c r="O154" s="84"/>
      <c r="P154" s="85"/>
    </row>
    <row r="155" spans="1:16" s="76" customFormat="1" ht="16.5" customHeight="1" thickBot="1">
      <c r="A155" s="1"/>
      <c r="B155" s="55" t="s">
        <v>215</v>
      </c>
      <c r="C155" s="48" t="s">
        <v>142</v>
      </c>
      <c r="D155" s="48"/>
      <c r="E155" s="48"/>
      <c r="F155" s="48"/>
      <c r="G155" s="48"/>
      <c r="H155" s="112">
        <v>0</v>
      </c>
      <c r="I155" s="100"/>
      <c r="J155" s="100"/>
      <c r="K155" s="100"/>
      <c r="L155" s="100"/>
      <c r="M155" s="82"/>
      <c r="N155" s="83"/>
      <c r="O155" s="84"/>
      <c r="P155" s="85"/>
    </row>
    <row r="156" spans="1:16" s="76" customFormat="1" ht="45.75" thickBot="1">
      <c r="A156" s="1"/>
      <c r="B156" s="31" t="s">
        <v>316</v>
      </c>
      <c r="C156" s="32" t="s">
        <v>143</v>
      </c>
      <c r="D156" s="52" t="s">
        <v>94</v>
      </c>
      <c r="E156" s="89">
        <f>100+120+25</f>
        <v>245</v>
      </c>
      <c r="F156" s="86"/>
      <c r="G156" s="86"/>
      <c r="H156" s="110"/>
      <c r="I156" s="94"/>
      <c r="J156" s="97"/>
      <c r="K156" s="98"/>
      <c r="L156" s="95"/>
      <c r="M156" s="82"/>
      <c r="N156" s="83"/>
      <c r="O156" s="84"/>
      <c r="P156" s="85"/>
    </row>
    <row r="157" spans="1:16" s="76" customFormat="1" ht="16.5" customHeight="1" thickBot="1">
      <c r="A157" s="1"/>
      <c r="B157" s="55" t="s">
        <v>314</v>
      </c>
      <c r="C157" s="48" t="s">
        <v>144</v>
      </c>
      <c r="D157" s="48"/>
      <c r="E157" s="48"/>
      <c r="F157" s="48"/>
      <c r="G157" s="48"/>
      <c r="H157" s="112">
        <v>0</v>
      </c>
      <c r="I157" s="100"/>
      <c r="J157" s="100"/>
      <c r="K157" s="100"/>
      <c r="L157" s="100"/>
      <c r="M157" s="82"/>
      <c r="N157" s="83"/>
      <c r="O157" s="84"/>
      <c r="P157" s="85"/>
    </row>
    <row r="158" spans="1:16" s="76" customFormat="1" ht="30">
      <c r="A158" s="1"/>
      <c r="B158" s="31" t="s">
        <v>317</v>
      </c>
      <c r="C158" s="32" t="s">
        <v>145</v>
      </c>
      <c r="D158" s="52" t="s">
        <v>94</v>
      </c>
      <c r="E158" s="89">
        <f>110+25</f>
        <v>135</v>
      </c>
      <c r="F158" s="86"/>
      <c r="G158" s="86"/>
      <c r="H158" s="110"/>
      <c r="I158" s="94"/>
      <c r="J158" s="97"/>
      <c r="K158" s="98"/>
      <c r="L158" s="95"/>
      <c r="M158" s="82"/>
      <c r="N158" s="83"/>
      <c r="O158" s="84"/>
      <c r="P158" s="85"/>
    </row>
    <row r="159" spans="1:16" s="76" customFormat="1" ht="30.75" thickBot="1">
      <c r="A159" s="1"/>
      <c r="B159" s="31" t="s">
        <v>318</v>
      </c>
      <c r="C159" s="32" t="s">
        <v>68</v>
      </c>
      <c r="D159" s="52" t="s">
        <v>23</v>
      </c>
      <c r="E159" s="89">
        <f>110+25</f>
        <v>135</v>
      </c>
      <c r="F159" s="86"/>
      <c r="G159" s="86"/>
      <c r="H159" s="110"/>
      <c r="I159" s="94"/>
      <c r="J159" s="97"/>
      <c r="K159" s="98"/>
      <c r="L159" s="95"/>
      <c r="M159" s="82"/>
      <c r="N159" s="83"/>
      <c r="O159" s="84"/>
      <c r="P159" s="85"/>
    </row>
    <row r="160" spans="1:16" s="76" customFormat="1" ht="15.75" customHeight="1" thickBot="1">
      <c r="A160" s="1"/>
      <c r="B160" s="24" t="s">
        <v>204</v>
      </c>
      <c r="C160" s="25" t="s">
        <v>146</v>
      </c>
      <c r="D160" s="25"/>
      <c r="E160" s="25"/>
      <c r="F160" s="25"/>
      <c r="G160" s="25"/>
      <c r="H160" s="109">
        <v>0</v>
      </c>
      <c r="I160" s="91"/>
      <c r="J160" s="92"/>
      <c r="K160" s="92"/>
      <c r="L160" s="93"/>
      <c r="M160" s="81"/>
      <c r="N160" s="134"/>
      <c r="O160" s="134"/>
      <c r="P160" s="134"/>
    </row>
    <row r="161" spans="1:16" s="76" customFormat="1" ht="15.75">
      <c r="A161" s="1"/>
      <c r="B161" s="31" t="s">
        <v>216</v>
      </c>
      <c r="C161" s="32" t="s">
        <v>163</v>
      </c>
      <c r="D161" s="52" t="s">
        <v>22</v>
      </c>
      <c r="E161" s="89">
        <v>12</v>
      </c>
      <c r="F161" s="86"/>
      <c r="G161" s="86"/>
      <c r="H161" s="110"/>
      <c r="I161" s="94"/>
      <c r="J161" s="97"/>
      <c r="K161" s="98"/>
      <c r="L161" s="95"/>
      <c r="M161" s="82"/>
      <c r="N161" s="83"/>
      <c r="O161" s="84"/>
      <c r="P161" s="85"/>
    </row>
    <row r="162" spans="1:16" s="76" customFormat="1" ht="15.75">
      <c r="A162" s="1"/>
      <c r="B162" s="31" t="s">
        <v>217</v>
      </c>
      <c r="C162" s="32" t="s">
        <v>164</v>
      </c>
      <c r="D162" s="52" t="s">
        <v>21</v>
      </c>
      <c r="E162" s="89">
        <v>8</v>
      </c>
      <c r="F162" s="86"/>
      <c r="G162" s="86"/>
      <c r="H162" s="110"/>
      <c r="I162" s="94"/>
      <c r="J162" s="97"/>
      <c r="K162" s="98"/>
      <c r="L162" s="95"/>
      <c r="M162" s="82"/>
      <c r="N162" s="83"/>
      <c r="O162" s="84"/>
      <c r="P162" s="85"/>
    </row>
    <row r="163" spans="1:16" s="76" customFormat="1" ht="45">
      <c r="A163" s="1"/>
      <c r="B163" s="31" t="s">
        <v>218</v>
      </c>
      <c r="C163" s="32" t="s">
        <v>190</v>
      </c>
      <c r="D163" s="52" t="s">
        <v>22</v>
      </c>
      <c r="E163" s="89">
        <v>20</v>
      </c>
      <c r="F163" s="86"/>
      <c r="G163" s="86"/>
      <c r="H163" s="110"/>
      <c r="I163" s="94"/>
      <c r="J163" s="97"/>
      <c r="K163" s="98"/>
      <c r="L163" s="95"/>
      <c r="M163" s="82"/>
      <c r="N163" s="83"/>
      <c r="O163" s="84"/>
      <c r="P163" s="85"/>
    </row>
    <row r="164" spans="1:16" s="76" customFormat="1" ht="16.5" thickBot="1">
      <c r="A164" s="1"/>
      <c r="B164" s="31" t="s">
        <v>219</v>
      </c>
      <c r="C164" s="32" t="s">
        <v>191</v>
      </c>
      <c r="D164" s="52" t="s">
        <v>21</v>
      </c>
      <c r="E164" s="89">
        <v>8</v>
      </c>
      <c r="F164" s="86"/>
      <c r="G164" s="86"/>
      <c r="H164" s="110"/>
      <c r="I164" s="94"/>
      <c r="J164" s="97"/>
      <c r="K164" s="98"/>
      <c r="L164" s="95"/>
      <c r="M164" s="82"/>
      <c r="N164" s="83"/>
      <c r="O164" s="84"/>
      <c r="P164" s="85"/>
    </row>
    <row r="165" spans="1:16" s="76" customFormat="1" ht="15.75" customHeight="1" thickBot="1">
      <c r="A165" s="1"/>
      <c r="B165" s="24" t="s">
        <v>206</v>
      </c>
      <c r="C165" s="25" t="s">
        <v>183</v>
      </c>
      <c r="D165" s="25"/>
      <c r="E165" s="25"/>
      <c r="F165" s="25"/>
      <c r="G165" s="25"/>
      <c r="H165" s="109">
        <v>0</v>
      </c>
      <c r="I165" s="91"/>
      <c r="J165" s="92"/>
      <c r="K165" s="92"/>
      <c r="L165" s="93"/>
      <c r="M165" s="81"/>
      <c r="N165" s="134"/>
      <c r="O165" s="134"/>
      <c r="P165" s="134"/>
    </row>
    <row r="166" spans="1:16" s="76" customFormat="1" ht="15.75">
      <c r="A166" s="1"/>
      <c r="B166" s="31" t="s">
        <v>319</v>
      </c>
      <c r="C166" s="32" t="s">
        <v>205</v>
      </c>
      <c r="D166" s="52" t="s">
        <v>23</v>
      </c>
      <c r="E166" s="89">
        <v>0</v>
      </c>
      <c r="F166" s="86"/>
      <c r="G166" s="86"/>
      <c r="H166" s="110"/>
      <c r="I166" s="94"/>
      <c r="J166" s="97"/>
      <c r="K166" s="98"/>
      <c r="L166" s="95"/>
      <c r="M166" s="82"/>
      <c r="N166" s="83"/>
      <c r="O166" s="84"/>
      <c r="P166" s="85"/>
    </row>
    <row r="167" spans="1:16" s="76" customFormat="1" ht="15.75">
      <c r="A167" s="1"/>
      <c r="B167" s="31" t="s">
        <v>320</v>
      </c>
      <c r="C167" s="32" t="s">
        <v>184</v>
      </c>
      <c r="D167" s="52" t="s">
        <v>24</v>
      </c>
      <c r="E167" s="89">
        <v>3</v>
      </c>
      <c r="F167" s="86"/>
      <c r="G167" s="86"/>
      <c r="H167" s="110"/>
      <c r="I167" s="94"/>
      <c r="J167" s="97"/>
      <c r="K167" s="98"/>
      <c r="L167" s="95"/>
      <c r="M167" s="82"/>
      <c r="N167" s="83"/>
      <c r="O167" s="84"/>
      <c r="P167" s="85"/>
    </row>
    <row r="168" spans="1:16" s="76" customFormat="1" ht="15.75">
      <c r="A168" s="1"/>
      <c r="B168" s="31" t="s">
        <v>321</v>
      </c>
      <c r="C168" s="32" t="s">
        <v>185</v>
      </c>
      <c r="D168" s="52" t="s">
        <v>23</v>
      </c>
      <c r="E168" s="89">
        <v>80</v>
      </c>
      <c r="F168" s="86"/>
      <c r="G168" s="86"/>
      <c r="H168" s="110"/>
      <c r="I168" s="94"/>
      <c r="J168" s="97"/>
      <c r="K168" s="98"/>
      <c r="L168" s="95"/>
      <c r="M168" s="82"/>
      <c r="N168" s="83"/>
      <c r="O168" s="84"/>
      <c r="P168" s="85"/>
    </row>
    <row r="169" spans="1:16" s="76" customFormat="1" ht="32.450000000000003" customHeight="1">
      <c r="A169" s="1"/>
      <c r="B169" s="31" t="s">
        <v>322</v>
      </c>
      <c r="C169" s="32" t="s">
        <v>186</v>
      </c>
      <c r="D169" s="52" t="s">
        <v>21</v>
      </c>
      <c r="E169" s="89">
        <v>5</v>
      </c>
      <c r="F169" s="86"/>
      <c r="G169" s="86"/>
      <c r="H169" s="110"/>
      <c r="I169" s="94"/>
      <c r="J169" s="97"/>
      <c r="K169" s="98"/>
      <c r="L169" s="95"/>
      <c r="M169" s="82"/>
      <c r="N169" s="83"/>
      <c r="O169" s="84"/>
      <c r="P169" s="85"/>
    </row>
    <row r="170" spans="1:16" s="76" customFormat="1" ht="27.6" customHeight="1">
      <c r="A170" s="1"/>
      <c r="B170" s="31" t="s">
        <v>323</v>
      </c>
      <c r="C170" s="32" t="s">
        <v>181</v>
      </c>
      <c r="D170" s="52" t="s">
        <v>106</v>
      </c>
      <c r="E170" s="89">
        <v>6</v>
      </c>
      <c r="F170" s="86"/>
      <c r="G170" s="86"/>
      <c r="H170" s="110"/>
      <c r="I170" s="94"/>
      <c r="J170" s="97"/>
      <c r="K170" s="98"/>
      <c r="L170" s="95"/>
      <c r="M170" s="82"/>
      <c r="N170" s="83"/>
      <c r="O170" s="84"/>
      <c r="P170" s="85"/>
    </row>
    <row r="171" spans="1:16" s="76" customFormat="1" ht="30.75" thickBot="1">
      <c r="A171" s="1"/>
      <c r="B171" s="31" t="s">
        <v>324</v>
      </c>
      <c r="C171" s="32" t="s">
        <v>188</v>
      </c>
      <c r="D171" s="52" t="s">
        <v>22</v>
      </c>
      <c r="E171" s="89">
        <v>0</v>
      </c>
      <c r="F171" s="86"/>
      <c r="G171" s="86"/>
      <c r="H171" s="110"/>
      <c r="I171" s="94"/>
      <c r="J171" s="97"/>
      <c r="K171" s="98"/>
      <c r="L171" s="95"/>
      <c r="M171" s="82"/>
      <c r="N171" s="83"/>
      <c r="O171" s="84"/>
      <c r="P171" s="85"/>
    </row>
    <row r="172" spans="1:16" s="76" customFormat="1" ht="15.75" customHeight="1" thickBot="1">
      <c r="A172" s="1"/>
      <c r="B172" s="24" t="s">
        <v>207</v>
      </c>
      <c r="C172" s="25" t="s">
        <v>78</v>
      </c>
      <c r="D172" s="25"/>
      <c r="E172" s="25"/>
      <c r="F172" s="25"/>
      <c r="G172" s="25"/>
      <c r="H172" s="109">
        <v>0</v>
      </c>
      <c r="I172" s="91"/>
      <c r="J172" s="92"/>
      <c r="K172" s="92"/>
      <c r="L172" s="93"/>
      <c r="M172" s="81"/>
      <c r="N172" s="134"/>
      <c r="O172" s="134"/>
      <c r="P172" s="134"/>
    </row>
    <row r="173" spans="1:16" s="76" customFormat="1" ht="30">
      <c r="A173" s="1"/>
      <c r="B173" s="31" t="s">
        <v>325</v>
      </c>
      <c r="C173" s="32" t="s">
        <v>147</v>
      </c>
      <c r="D173" s="52" t="s">
        <v>177</v>
      </c>
      <c r="E173" s="89">
        <v>95</v>
      </c>
      <c r="F173" s="86"/>
      <c r="G173" s="86"/>
      <c r="H173" s="110"/>
      <c r="I173" s="94"/>
      <c r="J173" s="97"/>
      <c r="K173" s="98"/>
      <c r="L173" s="95"/>
      <c r="M173" s="82"/>
      <c r="N173" s="83"/>
      <c r="O173" s="84"/>
      <c r="P173" s="85"/>
    </row>
    <row r="174" spans="1:16" s="76" customFormat="1" ht="32.450000000000003" customHeight="1">
      <c r="A174" s="1"/>
      <c r="B174" s="31" t="s">
        <v>326</v>
      </c>
      <c r="C174" s="32" t="s">
        <v>148</v>
      </c>
      <c r="D174" s="52" t="s">
        <v>177</v>
      </c>
      <c r="E174" s="89">
        <v>115</v>
      </c>
      <c r="F174" s="86"/>
      <c r="G174" s="86"/>
      <c r="H174" s="110"/>
      <c r="I174" s="94"/>
      <c r="J174" s="97"/>
      <c r="K174" s="98"/>
      <c r="L174" s="95"/>
      <c r="M174" s="82"/>
      <c r="N174" s="83"/>
      <c r="O174" s="84"/>
      <c r="P174" s="85"/>
    </row>
    <row r="175" spans="1:16" s="76" customFormat="1" ht="27.6" customHeight="1" thickBot="1">
      <c r="A175" s="1"/>
      <c r="B175" s="31" t="s">
        <v>327</v>
      </c>
      <c r="C175" s="32" t="s">
        <v>149</v>
      </c>
      <c r="D175" s="52" t="s">
        <v>177</v>
      </c>
      <c r="E175" s="89">
        <v>125</v>
      </c>
      <c r="F175" s="86"/>
      <c r="G175" s="86"/>
      <c r="H175" s="110"/>
      <c r="I175" s="94"/>
      <c r="J175" s="97"/>
      <c r="K175" s="98"/>
      <c r="L175" s="95"/>
      <c r="M175" s="82"/>
      <c r="N175" s="83"/>
      <c r="O175" s="84"/>
      <c r="P175" s="85"/>
    </row>
    <row r="176" spans="1:16" s="76" customFormat="1" ht="15.75" customHeight="1" thickBot="1">
      <c r="A176" s="1"/>
      <c r="B176" s="24" t="s">
        <v>328</v>
      </c>
      <c r="C176" s="25" t="s">
        <v>79</v>
      </c>
      <c r="D176" s="25"/>
      <c r="E176" s="25"/>
      <c r="F176" s="25"/>
      <c r="G176" s="25"/>
      <c r="H176" s="109">
        <v>0</v>
      </c>
      <c r="I176" s="91"/>
      <c r="J176" s="92"/>
      <c r="K176" s="92"/>
      <c r="L176" s="93"/>
      <c r="M176" s="81"/>
      <c r="N176" s="134"/>
      <c r="O176" s="134"/>
      <c r="P176" s="134"/>
    </row>
    <row r="177" spans="1:16" s="76" customFormat="1" ht="15.75">
      <c r="A177" s="1"/>
      <c r="B177" s="31" t="s">
        <v>329</v>
      </c>
      <c r="C177" s="32" t="s">
        <v>178</v>
      </c>
      <c r="D177" s="52" t="s">
        <v>150</v>
      </c>
      <c r="E177" s="89">
        <v>9</v>
      </c>
      <c r="F177" s="86"/>
      <c r="G177" s="86"/>
      <c r="H177" s="110"/>
      <c r="I177" s="94"/>
      <c r="J177" s="97"/>
      <c r="K177" s="98"/>
      <c r="L177" s="95"/>
      <c r="M177" s="82"/>
      <c r="N177" s="83"/>
      <c r="O177" s="84"/>
      <c r="P177" s="85"/>
    </row>
    <row r="178" spans="1:16" s="76" customFormat="1" ht="15.75">
      <c r="A178" s="1"/>
      <c r="B178" s="31" t="s">
        <v>330</v>
      </c>
      <c r="C178" s="32" t="s">
        <v>179</v>
      </c>
      <c r="D178" s="52" t="s">
        <v>23</v>
      </c>
      <c r="E178" s="89">
        <f>450*5</f>
        <v>2250</v>
      </c>
      <c r="F178" s="86"/>
      <c r="G178" s="86"/>
      <c r="H178" s="110"/>
      <c r="I178" s="94"/>
      <c r="J178" s="97"/>
      <c r="K178" s="98"/>
      <c r="L178" s="95"/>
      <c r="M178" s="82"/>
      <c r="N178" s="83"/>
      <c r="O178" s="84"/>
      <c r="P178" s="85"/>
    </row>
    <row r="179" spans="1:16" s="76" customFormat="1" ht="15.75">
      <c r="A179" s="1"/>
      <c r="B179" s="31" t="s">
        <v>331</v>
      </c>
      <c r="C179" s="32" t="s">
        <v>180</v>
      </c>
      <c r="D179" s="52" t="s">
        <v>23</v>
      </c>
      <c r="E179" s="89">
        <v>350</v>
      </c>
      <c r="F179" s="86"/>
      <c r="G179" s="86"/>
      <c r="H179" s="110"/>
      <c r="I179" s="94"/>
      <c r="J179" s="97"/>
      <c r="K179" s="98"/>
      <c r="L179" s="95"/>
      <c r="M179" s="82"/>
      <c r="N179" s="83"/>
      <c r="O179" s="84"/>
      <c r="P179" s="85"/>
    </row>
    <row r="180" spans="1:16" s="76" customFormat="1" ht="16.5" thickBot="1">
      <c r="A180" s="1"/>
      <c r="B180" s="56" t="s">
        <v>332</v>
      </c>
      <c r="C180" s="57" t="s">
        <v>333</v>
      </c>
      <c r="D180" s="53" t="s">
        <v>17</v>
      </c>
      <c r="E180" s="90">
        <v>1</v>
      </c>
      <c r="F180" s="104"/>
      <c r="G180" s="104"/>
      <c r="H180" s="113"/>
      <c r="I180" s="94"/>
      <c r="J180" s="97"/>
      <c r="K180" s="98"/>
      <c r="L180" s="95"/>
      <c r="M180" s="82"/>
      <c r="N180" s="83"/>
      <c r="O180" s="84"/>
      <c r="P180" s="85"/>
    </row>
    <row r="181" spans="1:16" ht="16.5" thickBot="1">
      <c r="A181" s="72"/>
      <c r="B181" s="5"/>
      <c r="C181" s="2"/>
      <c r="D181" s="5"/>
      <c r="E181" s="8"/>
      <c r="F181" s="38"/>
      <c r="G181" s="43"/>
      <c r="H181" s="114"/>
      <c r="I181" s="1"/>
    </row>
    <row r="182" spans="1:16" ht="15" customHeight="1">
      <c r="B182" s="59" t="s">
        <v>336</v>
      </c>
      <c r="C182" s="60"/>
      <c r="D182" s="61"/>
      <c r="E182" s="61"/>
      <c r="F182" s="62"/>
      <c r="G182" s="60"/>
      <c r="H182" s="115">
        <v>0</v>
      </c>
    </row>
    <row r="183" spans="1:16" ht="15" customHeight="1">
      <c r="B183" s="63" t="s">
        <v>337</v>
      </c>
      <c r="C183" s="64"/>
      <c r="D183" s="65"/>
      <c r="E183" s="65"/>
      <c r="F183" s="66"/>
      <c r="G183" s="64"/>
      <c r="H183" s="116">
        <f>+H182*0.21</f>
        <v>0</v>
      </c>
    </row>
    <row r="184" spans="1:16" ht="15" customHeight="1" thickBot="1">
      <c r="B184" s="67" t="s">
        <v>338</v>
      </c>
      <c r="C184" s="68"/>
      <c r="D184" s="69"/>
      <c r="E184" s="69"/>
      <c r="F184" s="70"/>
      <c r="G184" s="68"/>
      <c r="H184" s="117">
        <f>+H183+H182</f>
        <v>0</v>
      </c>
    </row>
  </sheetData>
  <mergeCells count="32">
    <mergeCell ref="N160:P160"/>
    <mergeCell ref="N165:P165"/>
    <mergeCell ref="N172:P172"/>
    <mergeCell ref="N176:P176"/>
    <mergeCell ref="N127:P127"/>
    <mergeCell ref="N132:P132"/>
    <mergeCell ref="N137:P137"/>
    <mergeCell ref="N146:P146"/>
    <mergeCell ref="N148:P148"/>
    <mergeCell ref="N61:P61"/>
    <mergeCell ref="N67:P67"/>
    <mergeCell ref="N69:P69"/>
    <mergeCell ref="N80:P80"/>
    <mergeCell ref="N105:P105"/>
    <mergeCell ref="N36:P36"/>
    <mergeCell ref="N44:P44"/>
    <mergeCell ref="N48:P48"/>
    <mergeCell ref="N51:P51"/>
    <mergeCell ref="N58:P58"/>
    <mergeCell ref="N9:P9"/>
    <mergeCell ref="N15:P15"/>
    <mergeCell ref="N26:P26"/>
    <mergeCell ref="N29:P29"/>
    <mergeCell ref="N31:P31"/>
    <mergeCell ref="C9:G9"/>
    <mergeCell ref="F6:F7"/>
    <mergeCell ref="G6:G7"/>
    <mergeCell ref="H6:H7"/>
    <mergeCell ref="B6:B7"/>
    <mergeCell ref="C6:C7"/>
    <mergeCell ref="D6:D7"/>
    <mergeCell ref="E6:E7"/>
  </mergeCells>
  <pageMargins left="0.7" right="0.7" top="0.75" bottom="0.75" header="0" footer="0"/>
  <pageSetup paperSize="9" scale="7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Salvatierra, Leandro</dc:creator>
  <cp:lastModifiedBy>Diaz, Flavia</cp:lastModifiedBy>
  <cp:lastPrinted>2026-01-12T18:36:41Z</cp:lastPrinted>
  <dcterms:created xsi:type="dcterms:W3CDTF">2017-08-17T18:55:46Z</dcterms:created>
  <dcterms:modified xsi:type="dcterms:W3CDTF">2026-05-06T15:09:19Z</dcterms:modified>
</cp:coreProperties>
</file>