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19350" windowHeight="11160" activeTab="1"/>
  </bookViews>
  <sheets>
    <sheet name="Planilla Nacional" sheetId="2" r:id="rId1"/>
    <sheet name="Completar SOFSE" sheetId="4" r:id="rId2"/>
  </sheets>
  <definedNames>
    <definedName name="_xlnm.Print_Area" localSheetId="0">'Planilla Nacional'!$B$2:$K$58</definedName>
  </definedNames>
  <calcPr calcId="152511"/>
</workbook>
</file>

<file path=xl/calcChain.xml><?xml version="1.0" encoding="utf-8"?>
<calcChain xmlns="http://schemas.openxmlformats.org/spreadsheetml/2006/main">
  <c r="D8" i="2" l="1"/>
  <c r="D53" i="2" l="1"/>
  <c r="D54" i="2" l="1"/>
  <c r="D52" i="2"/>
  <c r="D51" i="2"/>
  <c r="B15" i="2" l="1"/>
  <c r="A22" i="4"/>
  <c r="D7" i="2"/>
  <c r="G15" i="2" l="1"/>
  <c r="C15" i="2"/>
  <c r="D15" i="2"/>
  <c r="E15" i="2"/>
  <c r="F15" i="2"/>
  <c r="B16" i="2"/>
  <c r="A23" i="4"/>
  <c r="G16" i="2" l="1"/>
  <c r="C16" i="2"/>
  <c r="D16" i="2"/>
  <c r="E16" i="2"/>
  <c r="F16" i="2"/>
  <c r="A24" i="4"/>
  <c r="B17" i="2"/>
  <c r="K15" i="2"/>
  <c r="J15" i="2"/>
  <c r="A25" i="4"/>
  <c r="C17" i="2" l="1"/>
  <c r="D17" i="2"/>
  <c r="E17" i="2"/>
  <c r="F17" i="2"/>
  <c r="G17" i="2"/>
  <c r="B18" i="2"/>
  <c r="J16" i="2"/>
  <c r="K16" i="2"/>
  <c r="A26" i="4"/>
  <c r="C18" i="2" l="1"/>
  <c r="D18" i="2"/>
  <c r="E18" i="2"/>
  <c r="F18" i="2"/>
  <c r="G18" i="2"/>
  <c r="K17" i="2"/>
  <c r="J17" i="2"/>
  <c r="B19" i="2"/>
  <c r="A27" i="4"/>
  <c r="C19" i="2" l="1"/>
  <c r="D19" i="2"/>
  <c r="E19" i="2"/>
  <c r="F19" i="2"/>
  <c r="A28" i="4"/>
  <c r="G19" i="2"/>
  <c r="J18" i="2"/>
  <c r="K18" i="2"/>
  <c r="B20" i="2"/>
  <c r="A29" i="4" l="1"/>
  <c r="B22" i="2"/>
  <c r="C20" i="2"/>
  <c r="D20" i="2"/>
  <c r="E20" i="2"/>
  <c r="F20" i="2"/>
  <c r="G20" i="2"/>
  <c r="K19" i="2"/>
  <c r="J19" i="2"/>
  <c r="B21" i="2"/>
  <c r="C22" i="2" l="1"/>
  <c r="D22" i="2"/>
  <c r="E22" i="2"/>
  <c r="F22" i="2"/>
  <c r="G22" i="2"/>
  <c r="A30" i="4"/>
  <c r="B23" i="2"/>
  <c r="C21" i="2"/>
  <c r="D21" i="2"/>
  <c r="E21" i="2"/>
  <c r="F21" i="2"/>
  <c r="G21" i="2"/>
  <c r="J20" i="2"/>
  <c r="K20" i="2"/>
  <c r="A31" i="4" l="1"/>
  <c r="B24" i="2"/>
  <c r="K22" i="2"/>
  <c r="J22" i="2"/>
  <c r="C23" i="2"/>
  <c r="D23" i="2"/>
  <c r="E23" i="2"/>
  <c r="F23" i="2"/>
  <c r="G23" i="2"/>
  <c r="K21" i="2"/>
  <c r="J21" i="2"/>
  <c r="C24" i="2" l="1"/>
  <c r="D24" i="2"/>
  <c r="E24" i="2"/>
  <c r="F24" i="2"/>
  <c r="G24" i="2"/>
  <c r="J23" i="2"/>
  <c r="K23" i="2"/>
  <c r="A32" i="4"/>
  <c r="B25" i="2"/>
  <c r="C25" i="2" l="1"/>
  <c r="D25" i="2"/>
  <c r="E25" i="2"/>
  <c r="F25" i="2"/>
  <c r="G25" i="2"/>
  <c r="K24" i="2"/>
  <c r="J24" i="2"/>
  <c r="A33" i="4"/>
  <c r="B26" i="2"/>
  <c r="A34" i="4" l="1"/>
  <c r="B27" i="2"/>
  <c r="C26" i="2"/>
  <c r="D26" i="2"/>
  <c r="E26" i="2"/>
  <c r="F26" i="2"/>
  <c r="G26" i="2"/>
  <c r="J25" i="2"/>
  <c r="K25" i="2"/>
  <c r="K26" i="2" l="1"/>
  <c r="J26" i="2"/>
  <c r="A35" i="4"/>
  <c r="B28" i="2"/>
  <c r="C27" i="2"/>
  <c r="D27" i="2"/>
  <c r="E27" i="2"/>
  <c r="F27" i="2"/>
  <c r="G27" i="2"/>
  <c r="A36" i="4" l="1"/>
  <c r="B29" i="2"/>
  <c r="C28" i="2"/>
  <c r="D28" i="2"/>
  <c r="E28" i="2"/>
  <c r="F28" i="2"/>
  <c r="G28" i="2"/>
  <c r="J27" i="2"/>
  <c r="K27" i="2"/>
  <c r="K28" i="2" l="1"/>
  <c r="J28" i="2"/>
  <c r="C29" i="2"/>
  <c r="D29" i="2"/>
  <c r="E29" i="2"/>
  <c r="F29" i="2"/>
  <c r="G29" i="2"/>
  <c r="A37" i="4"/>
  <c r="B30" i="2"/>
  <c r="A38" i="4" l="1"/>
  <c r="B31" i="2"/>
  <c r="J29" i="2"/>
  <c r="K29" i="2"/>
  <c r="C30" i="2"/>
  <c r="D30" i="2"/>
  <c r="E30" i="2"/>
  <c r="F30" i="2"/>
  <c r="G30" i="2"/>
  <c r="C31" i="2" l="1"/>
  <c r="D31" i="2"/>
  <c r="E31" i="2"/>
  <c r="F31" i="2"/>
  <c r="G31" i="2"/>
  <c r="K30" i="2"/>
  <c r="J30" i="2"/>
  <c r="A39" i="4"/>
  <c r="B32" i="2"/>
  <c r="A40" i="4" l="1"/>
  <c r="B33" i="2"/>
  <c r="C32" i="2"/>
  <c r="D32" i="2"/>
  <c r="E32" i="2"/>
  <c r="F32" i="2"/>
  <c r="G32" i="2"/>
  <c r="J31" i="2"/>
  <c r="K31" i="2"/>
  <c r="K32" i="2" l="1"/>
  <c r="J32" i="2"/>
  <c r="C33" i="2"/>
  <c r="D33" i="2"/>
  <c r="E33" i="2"/>
  <c r="F33" i="2"/>
  <c r="G33" i="2"/>
  <c r="A41" i="4"/>
  <c r="B34" i="2"/>
  <c r="A42" i="4" l="1"/>
  <c r="B35" i="2"/>
  <c r="J33" i="2"/>
  <c r="K33" i="2"/>
  <c r="C34" i="2"/>
  <c r="D34" i="2"/>
  <c r="E34" i="2"/>
  <c r="F34" i="2"/>
  <c r="G34" i="2"/>
  <c r="C35" i="2" l="1"/>
  <c r="D35" i="2"/>
  <c r="E35" i="2"/>
  <c r="F35" i="2"/>
  <c r="G35" i="2"/>
  <c r="K34" i="2"/>
  <c r="J34" i="2"/>
  <c r="A43" i="4"/>
  <c r="B36" i="2"/>
  <c r="A44" i="4" l="1"/>
  <c r="B37" i="2"/>
  <c r="C36" i="2"/>
  <c r="D36" i="2"/>
  <c r="E36" i="2"/>
  <c r="F36" i="2"/>
  <c r="G36" i="2"/>
  <c r="J35" i="2"/>
  <c r="K35" i="2"/>
  <c r="K36" i="2" l="1"/>
  <c r="J36" i="2"/>
  <c r="C37" i="2"/>
  <c r="K37" i="2" s="1"/>
  <c r="D37" i="2"/>
  <c r="E37" i="2"/>
  <c r="F37" i="2"/>
  <c r="G37" i="2"/>
  <c r="B38" i="2"/>
  <c r="A45" i="4"/>
  <c r="J37" i="2" l="1"/>
  <c r="A46" i="4"/>
  <c r="B39" i="2"/>
  <c r="G38" i="2"/>
  <c r="C38" i="2"/>
  <c r="D38" i="2"/>
  <c r="E38" i="2"/>
  <c r="F38" i="2"/>
  <c r="G39" i="2" l="1"/>
  <c r="C39" i="2"/>
  <c r="D39" i="2"/>
  <c r="E39" i="2"/>
  <c r="F39" i="2"/>
  <c r="K38" i="2"/>
  <c r="J38" i="2"/>
  <c r="A47" i="4"/>
  <c r="B40" i="2"/>
  <c r="A48" i="4" l="1"/>
  <c r="B41" i="2"/>
  <c r="K39" i="2"/>
  <c r="J39" i="2"/>
  <c r="G40" i="2"/>
  <c r="C40" i="2"/>
  <c r="D40" i="2"/>
  <c r="E40" i="2"/>
  <c r="F40" i="2"/>
  <c r="A49" i="4" l="1"/>
  <c r="B42" i="2"/>
  <c r="J40" i="2"/>
  <c r="K40" i="2"/>
  <c r="G41" i="2"/>
  <c r="C41" i="2"/>
  <c r="D41" i="2"/>
  <c r="E41" i="2"/>
  <c r="F41" i="2"/>
  <c r="K41" i="2" l="1"/>
  <c r="J41" i="2"/>
  <c r="G42" i="2"/>
  <c r="C42" i="2"/>
  <c r="D42" i="2"/>
  <c r="E42" i="2"/>
  <c r="F42" i="2"/>
  <c r="A50" i="4"/>
  <c r="B43" i="2"/>
  <c r="A51" i="4" l="1"/>
  <c r="B44" i="2"/>
  <c r="K42" i="2"/>
  <c r="J42" i="2"/>
  <c r="G43" i="2"/>
  <c r="C43" i="2"/>
  <c r="D43" i="2"/>
  <c r="E43" i="2"/>
  <c r="F43" i="2"/>
  <c r="K43" i="2" l="1"/>
  <c r="J43" i="2"/>
  <c r="C44" i="2"/>
  <c r="D44" i="2"/>
  <c r="E44" i="2"/>
  <c r="F44" i="2"/>
  <c r="G44" i="2"/>
  <c r="A52" i="4"/>
  <c r="B45" i="2"/>
  <c r="A53" i="4" l="1"/>
  <c r="B46" i="2"/>
  <c r="K44" i="2"/>
  <c r="J44" i="2"/>
  <c r="C45" i="2"/>
  <c r="D45" i="2"/>
  <c r="E45" i="2"/>
  <c r="F45" i="2"/>
  <c r="G45" i="2"/>
  <c r="J45" i="2" l="1"/>
  <c r="K45" i="2"/>
  <c r="C46" i="2"/>
  <c r="D46" i="2"/>
  <c r="E46" i="2"/>
  <c r="F46" i="2"/>
  <c r="G46" i="2"/>
  <c r="B47" i="2"/>
  <c r="C47" i="2" l="1"/>
  <c r="D47" i="2"/>
  <c r="E47" i="2"/>
  <c r="F47" i="2"/>
  <c r="G47" i="2"/>
  <c r="J46" i="2"/>
  <c r="K46" i="2"/>
  <c r="J47" i="2" l="1"/>
  <c r="K47" i="2"/>
  <c r="J48" i="2" l="1"/>
  <c r="K49" i="2" s="1"/>
  <c r="K48" i="2"/>
  <c r="K50" i="2" l="1"/>
</calcChain>
</file>

<file path=xl/sharedStrings.xml><?xml version="1.0" encoding="utf-8"?>
<sst xmlns="http://schemas.openxmlformats.org/spreadsheetml/2006/main" count="193" uniqueCount="144">
  <si>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</si>
  <si>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</si>
  <si>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</si>
  <si>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</si>
  <si>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</si>
  <si>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</si>
  <si>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</si>
  <si>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</si>
  <si>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</si>
  <si>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</si>
  <si>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</si>
  <si>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</si>
  <si>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</si>
  <si>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</si>
  <si>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</si>
  <si>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</si>
  <si>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</si>
  <si>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</si>
  <si>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</si>
  <si>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</si>
  <si>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</si>
  <si>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</si>
  <si>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</si>
  <si>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</si>
  <si>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</si>
  <si>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</si>
  <si>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</si>
  <si>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</si>
  <si>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</si>
  <si>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</si>
  <si>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</si>
  <si>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</si>
  <si>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</si>
  <si>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</si>
  <si>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Items a cotizar:</t>
  </si>
  <si>
    <t>Refencia de Fábrica</t>
  </si>
  <si>
    <t>Referencia de Fábrica</t>
  </si>
  <si>
    <t>Renglón</t>
  </si>
  <si>
    <t>Lugar de entrega:</t>
  </si>
  <si>
    <t>Según Artículo 117 del R.C.C.</t>
  </si>
  <si>
    <t>Código NUM</t>
  </si>
  <si>
    <t>Según Artículo 7 del PCP</t>
  </si>
  <si>
    <t>Por renglón</t>
  </si>
  <si>
    <t>ANEXO A - PLANILLA COTIZACIÓN BIENES DE ORIGEN NACIONAL / NACIONALIZADOS</t>
  </si>
  <si>
    <t>Según Artículo 8 del PCP</t>
  </si>
  <si>
    <t>unidad</t>
  </si>
  <si>
    <t>NUM29010120550N</t>
  </si>
  <si>
    <t>NUM29040102300N</t>
  </si>
  <si>
    <t>NUM29040102500N</t>
  </si>
  <si>
    <t>NUM29040185350N</t>
  </si>
  <si>
    <t>NUM29040185680N</t>
  </si>
  <si>
    <t>NUM29040185690N</t>
  </si>
  <si>
    <t>NUM29040185720N</t>
  </si>
  <si>
    <t>NUM29040185730N</t>
  </si>
  <si>
    <t>NUM29040185740N</t>
  </si>
  <si>
    <t>NUM29040185750N</t>
  </si>
  <si>
    <t>NUM29040185820N</t>
  </si>
  <si>
    <t>NUM29040185830N</t>
  </si>
  <si>
    <t>NUM29040185840N</t>
  </si>
  <si>
    <t>NUM29040185870N</t>
  </si>
  <si>
    <t>NUM29040185880N</t>
  </si>
  <si>
    <t>NUM29040185890N</t>
  </si>
  <si>
    <t>NUM29040185930N</t>
  </si>
  <si>
    <t>NUM29040185950N</t>
  </si>
  <si>
    <t>NUM29040190020N</t>
  </si>
  <si>
    <t>NUM29040196300N</t>
  </si>
  <si>
    <t>NUM29060111000N</t>
  </si>
  <si>
    <t>NUM29060311010N</t>
  </si>
  <si>
    <t>NUM29060312900N</t>
  </si>
  <si>
    <t>NUM29061001010N</t>
  </si>
  <si>
    <t>NUM29061001040N</t>
  </si>
  <si>
    <t>NUM85293210500N</t>
  </si>
  <si>
    <t>NUM85310110510N</t>
  </si>
  <si>
    <t>NUM85310110520N</t>
  </si>
  <si>
    <t>NUM89110150450N</t>
  </si>
  <si>
    <t>NUM96400001130N</t>
  </si>
  <si>
    <t>NUM96400001140N</t>
  </si>
  <si>
    <t>NUM96500001310N</t>
  </si>
  <si>
    <t>NUM96800000010N</t>
  </si>
  <si>
    <t>Tapa de goma. Suspension primaria.Boguie</t>
  </si>
  <si>
    <t xml:space="preserve">Kit de reparacion de Valvula distribuidora KE3.22. Sistema neumatico y freno. Coches PUZHEN </t>
  </si>
  <si>
    <t>Kit de reparacion de VALVULA RLV-11D200/12. FRENO KE3 Coche PUZHEN</t>
  </si>
  <si>
    <t>GUARDAPOLVO DE CILINDRO DE FRENO - COCHE PUZHEN</t>
  </si>
  <si>
    <t>Perno de pivot central del caliper. Coches CSR - Puzhen</t>
  </si>
  <si>
    <t>Buje de caliper tipo E. Coches CSR-Puzhen.</t>
  </si>
  <si>
    <t>Perno de sujecion superior corto. Ensamble sujecion superior - caliper. Coches CSR - Puzhen</t>
  </si>
  <si>
    <t>Buje de caliper tipo A. Coche CSR Puzhen</t>
  </si>
  <si>
    <t>Buje de caliper tipo B. Coche CSR Puzhen</t>
  </si>
  <si>
    <t>Perno de sujecion superior largo. Ensamble sujecion superior - Caliper. Coches CSR - Puzhen</t>
  </si>
  <si>
    <t>Perno de sujecion a cuerpo de piston. Articulacion izquierda. Caliper. Coches CSR-Puzhen</t>
  </si>
  <si>
    <t>Perno de articulacion central de brazos. Caliper. Coches CSR- Puzhen</t>
  </si>
  <si>
    <t>Perno de articulacion de portapastilla. Caliper. Coches CSR - Puzhen</t>
  </si>
  <si>
    <t>Perno de extremo de cilindro. Articulacion derecha. Caliper. Coches CSR Puzhen</t>
  </si>
  <si>
    <t xml:space="preserve">Buje de caliper tipo C. Coche CSR Puzhen </t>
  </si>
  <si>
    <t xml:space="preserve">Buje de caliper tipo D. Coche CSR Puzhen </t>
  </si>
  <si>
    <t>Buje de caliper tipo F. Coche CSR Puzhen</t>
  </si>
  <si>
    <t>Escape. Cilindor de freno. Sist. Neumatico y freno.</t>
  </si>
  <si>
    <t>Kit de reparacion. Valvula emergencia</t>
  </si>
  <si>
    <t>Kit Revision de valvula indicadora (I87722/A). Coches remolcados - CSR Puzhen</t>
  </si>
  <si>
    <t>Pantalla de control e informacion de grupo electrogeno - Coche Furgon Puzhen</t>
  </si>
  <si>
    <t>Interruptor rotativo de Medicion de voltaje. Gabinete de luces de coche parte externa</t>
  </si>
  <si>
    <t>Ventilador de gabinete elEctrico (cooler). Gabinete de luces del furgon parte interna superior</t>
  </si>
  <si>
    <t>CONTACTOR DE 3KW/400V ( 3RT6015-1AN21 )- COCHE CSR PUZHEN</t>
  </si>
  <si>
    <t>RELE DE SOBRECARGA ( 3RU6116-1FB1 ) - COCHE CSR PUZHEN</t>
  </si>
  <si>
    <t>MODULO LLAVE INTERRUPTURA ACCIONAMIENTO ROTATIVO PARA EMBUTIR 16 A - VOLTAJE AISLAMIENTO DE 690V</t>
  </si>
  <si>
    <t>FUSIBLE CARTUCHO CILINDRICO DE VIDRIO 20 X 5 MM 1 A</t>
  </si>
  <si>
    <t>FUSIBLE CARTUCHO CILINDRICO DE VIDRIO 20 X 5 MM 2 A</t>
  </si>
  <si>
    <t>ARANDELA PLANA REDONDA DE ACERO INOXIDABLE M24 DIN 125</t>
  </si>
  <si>
    <t>Kit de reparacion de valvula DMV9/T1-6,0</t>
  </si>
  <si>
    <t>Kit de cambio del filtro centrifugo</t>
  </si>
  <si>
    <t>Cable de puesta a tierra 500 mm</t>
  </si>
  <si>
    <t>(P.C.) - Modulo control de arranque suave grupo motogenerador</t>
  </si>
  <si>
    <r>
      <t xml:space="preserve">PL: </t>
    </r>
    <r>
      <rPr>
        <sz val="11"/>
        <color theme="1"/>
        <rFont val="Calibri"/>
        <family val="2"/>
        <scheme val="minor"/>
      </rPr>
      <t>2.90.1.01.2055</t>
    </r>
  </si>
  <si>
    <r>
      <t xml:space="preserve">RF: </t>
    </r>
    <r>
      <rPr>
        <sz val="11"/>
        <color theme="1"/>
        <rFont val="Calibri"/>
        <family val="2"/>
        <scheme val="minor"/>
      </rPr>
      <t>SP2962</t>
    </r>
  </si>
  <si>
    <r>
      <t xml:space="preserve">RF: </t>
    </r>
    <r>
      <rPr>
        <sz val="11"/>
        <color theme="1"/>
        <rFont val="Calibri"/>
        <family val="2"/>
        <scheme val="minor"/>
      </rPr>
      <t>SP2964</t>
    </r>
  </si>
  <si>
    <r>
      <t xml:space="preserve">RF: </t>
    </r>
    <r>
      <rPr>
        <sz val="11"/>
        <color theme="1"/>
        <rFont val="Calibri"/>
        <family val="2"/>
        <scheme val="minor"/>
      </rPr>
      <t>PDZ 8-00-00-12</t>
    </r>
  </si>
  <si>
    <r>
      <t xml:space="preserve">PL: </t>
    </r>
    <r>
      <rPr>
        <sz val="11"/>
        <color theme="1"/>
        <rFont val="Calibri"/>
        <family val="2"/>
        <scheme val="minor"/>
      </rPr>
      <t>2.90.4.01.8568 A</t>
    </r>
  </si>
  <si>
    <r>
      <t xml:space="preserve">PL: </t>
    </r>
    <r>
      <rPr>
        <sz val="11"/>
        <color theme="1"/>
        <rFont val="Calibri"/>
        <family val="2"/>
        <scheme val="minor"/>
      </rPr>
      <t>2.90.4.01.8561</t>
    </r>
  </si>
  <si>
    <r>
      <t xml:space="preserve">PL: </t>
    </r>
    <r>
      <rPr>
        <sz val="11"/>
        <color theme="1"/>
        <rFont val="Calibri"/>
        <family val="2"/>
        <scheme val="minor"/>
      </rPr>
      <t>2.90.4.01.8572</t>
    </r>
  </si>
  <si>
    <r>
      <t xml:space="preserve">PL: </t>
    </r>
    <r>
      <rPr>
        <sz val="11"/>
        <color theme="1"/>
        <rFont val="Calibri"/>
        <family val="2"/>
        <scheme val="minor"/>
      </rPr>
      <t>2.90.4.01.8575.A</t>
    </r>
  </si>
  <si>
    <r>
      <t xml:space="preserve">PL: </t>
    </r>
    <r>
      <rPr>
        <sz val="11"/>
        <color theme="1"/>
        <rFont val="Calibri"/>
        <family val="2"/>
        <scheme val="minor"/>
      </rPr>
      <t>2.90.4.01.8582</t>
    </r>
  </si>
  <si>
    <r>
      <t xml:space="preserve">PL: </t>
    </r>
    <r>
      <rPr>
        <sz val="11"/>
        <color theme="1"/>
        <rFont val="Calibri"/>
        <family val="2"/>
        <scheme val="minor"/>
      </rPr>
      <t>2.90.4.01.8583</t>
    </r>
  </si>
  <si>
    <r>
      <t xml:space="preserve">PL: </t>
    </r>
    <r>
      <rPr>
        <sz val="11"/>
        <color theme="1"/>
        <rFont val="Calibri"/>
        <family val="2"/>
        <scheme val="minor"/>
      </rPr>
      <t>2.90.4.01.8584 A</t>
    </r>
  </si>
  <si>
    <r>
      <t xml:space="preserve">PL: </t>
    </r>
    <r>
      <rPr>
        <sz val="11"/>
        <color theme="1"/>
        <rFont val="Calibri"/>
        <family val="2"/>
        <scheme val="minor"/>
      </rPr>
      <t>2.90.4.01.8587 A</t>
    </r>
  </si>
  <si>
    <r>
      <t xml:space="preserve">PL: </t>
    </r>
    <r>
      <rPr>
        <sz val="11"/>
        <color theme="1"/>
        <rFont val="Calibri"/>
        <family val="2"/>
        <scheme val="minor"/>
      </rPr>
      <t>2.90.4.01.8595.A</t>
    </r>
  </si>
  <si>
    <r>
      <t xml:space="preserve">RF: </t>
    </r>
    <r>
      <rPr>
        <sz val="11"/>
        <color theme="1"/>
        <rFont val="Calibri"/>
        <family val="2"/>
        <scheme val="minor"/>
      </rPr>
      <t>SP2759</t>
    </r>
  </si>
  <si>
    <r>
      <t xml:space="preserve">RF: </t>
    </r>
    <r>
      <rPr>
        <sz val="11"/>
        <color theme="1"/>
        <rFont val="Calibri"/>
        <family val="2"/>
        <scheme val="minor"/>
      </rPr>
      <t>OPK00035</t>
    </r>
  </si>
  <si>
    <r>
      <t xml:space="preserve">RF: </t>
    </r>
    <r>
      <rPr>
        <sz val="11"/>
        <color theme="1"/>
        <rFont val="Calibri"/>
        <family val="2"/>
        <scheme val="minor"/>
      </rPr>
      <t>NB7W-TW00B</t>
    </r>
  </si>
  <si>
    <r>
      <t xml:space="preserve">RF: </t>
    </r>
    <r>
      <rPr>
        <sz val="11"/>
        <color theme="1"/>
        <rFont val="Calibri"/>
        <family val="2"/>
        <scheme val="minor"/>
      </rPr>
      <t>Lw39-16B 9GC</t>
    </r>
  </si>
  <si>
    <r>
      <t xml:space="preserve">RF: </t>
    </r>
    <r>
      <rPr>
        <sz val="11"/>
        <color theme="1"/>
        <rFont val="Calibri"/>
        <family val="2"/>
        <scheme val="minor"/>
      </rPr>
      <t>AA1282HB-AT</t>
    </r>
  </si>
  <si>
    <r>
      <t xml:space="preserve">RF: </t>
    </r>
    <r>
      <rPr>
        <sz val="11"/>
        <color theme="1"/>
        <rFont val="Calibri"/>
        <family val="2"/>
        <scheme val="minor"/>
      </rPr>
      <t>3RT6015-1AN21</t>
    </r>
  </si>
  <si>
    <r>
      <t xml:space="preserve">RF: </t>
    </r>
    <r>
      <rPr>
        <sz val="11"/>
        <color theme="1"/>
        <rFont val="Calibri"/>
        <family val="2"/>
        <scheme val="minor"/>
      </rPr>
      <t>3Ru6116-1fb1</t>
    </r>
  </si>
  <si>
    <r>
      <t xml:space="preserve">RF: </t>
    </r>
    <r>
      <rPr>
        <sz val="11"/>
        <color theme="1"/>
        <rFont val="Calibri"/>
        <family val="2"/>
        <scheme val="minor"/>
      </rPr>
      <t>LW39-16CUYS-4UB- 022X/2-RWP</t>
    </r>
  </si>
  <si>
    <t>-</t>
  </si>
  <si>
    <r>
      <t xml:space="preserve">RF: </t>
    </r>
    <r>
      <rPr>
        <sz val="11"/>
        <color theme="1"/>
        <rFont val="Calibri"/>
        <family val="2"/>
        <scheme val="minor"/>
      </rPr>
      <t>OPK00066</t>
    </r>
  </si>
  <si>
    <r>
      <t xml:space="preserve">RF: </t>
    </r>
    <r>
      <rPr>
        <sz val="11"/>
        <color theme="1"/>
        <rFont val="Calibri"/>
        <family val="2"/>
        <scheme val="minor"/>
      </rPr>
      <t>OPK00038 // SP2748</t>
    </r>
  </si>
  <si>
    <r>
      <t xml:space="preserve">RF: </t>
    </r>
    <r>
      <rPr>
        <sz val="11"/>
        <color theme="1"/>
        <rFont val="Calibri"/>
        <family val="2"/>
        <scheme val="minor"/>
      </rPr>
      <t xml:space="preserve">TSK.987955 10 0
</t>
    </r>
    <r>
      <rPr>
        <b/>
        <sz val="11"/>
        <color theme="1"/>
        <rFont val="Calibri"/>
        <family val="2"/>
        <scheme val="minor"/>
      </rPr>
      <t xml:space="preserve">PL: </t>
    </r>
    <r>
      <rPr>
        <sz val="11"/>
        <color theme="1"/>
        <rFont val="Calibri"/>
        <family val="2"/>
        <scheme val="minor"/>
      </rPr>
      <t>2.90.1.01.0050 A</t>
    </r>
  </si>
  <si>
    <r>
      <t xml:space="preserve">RF: </t>
    </r>
    <r>
      <rPr>
        <sz val="11"/>
        <color theme="1"/>
        <rFont val="Calibri"/>
        <family val="2"/>
        <scheme val="minor"/>
      </rPr>
      <t>DSE501K</t>
    </r>
  </si>
  <si>
    <t>Contratación Directa por Adjudicación Simple</t>
  </si>
  <si>
    <t xml:space="preserve">CONTRATACIÓN DIRECTA POR ADJUDICACIÓN SIMPLE POR INSUMOS ESTRATÉGICOS </t>
  </si>
  <si>
    <t>EX-2019-81618164-APN-SG#SOFSE</t>
  </si>
  <si>
    <t>Según Artículo 26 del PCP</t>
  </si>
  <si>
    <t>Global</t>
  </si>
  <si>
    <t>ADQUISICIÓN DE REPUESTOS PARA EL MANTENIMIENTO PREVENTIVO MEDIANO DE COCHES CSR PUZHEN DE LA LÍNEA SAN MARTÍN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</si>
</sst>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154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3" xfId="0" applyFont="1" applyFill="1" applyBorder="1" applyAlignment="1" applyProtection="1">
      <alignment horizontal="center" vertical="center"/>
      <protection hidden="1"/>
    </xf>
    <xf numFmtId="0" fontId="6" fillId="6" borderId="13" xfId="0" applyFont="1" applyFill="1" applyBorder="1" applyAlignment="1" applyProtection="1">
      <alignment horizontal="center" vertical="center" wrapText="1"/>
      <protection hidden="1"/>
    </xf>
    <xf numFmtId="0" fontId="1" fillId="6" borderId="25" xfId="1" applyFont="1" applyFill="1" applyBorder="1" applyAlignment="1" applyProtection="1">
      <alignment horizontal="center" vertical="center"/>
      <protection hidden="1"/>
    </xf>
    <xf numFmtId="0" fontId="6" fillId="6" borderId="18" xfId="0" applyFont="1" applyFill="1" applyBorder="1" applyAlignment="1" applyProtection="1">
      <alignment horizontal="center" vertical="center"/>
      <protection hidden="1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6" fillId="6" borderId="18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5" xfId="1" applyFont="1" applyFill="1" applyBorder="1" applyAlignment="1" applyProtection="1">
      <alignment horizontal="left" vertical="center" wrapText="1"/>
      <protection hidden="1"/>
    </xf>
    <xf numFmtId="0" fontId="9" fillId="6" borderId="25" xfId="1" applyFont="1" applyFill="1" applyBorder="1" applyAlignment="1" applyProtection="1">
      <alignment horizontal="left" vertical="center"/>
      <protection hidden="1"/>
    </xf>
    <xf numFmtId="0" fontId="9" fillId="6" borderId="25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9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1" xfId="0" applyFont="1" applyFill="1" applyBorder="1" applyProtection="1">
      <protection locked="0"/>
    </xf>
    <xf numFmtId="4" fontId="6" fillId="6" borderId="26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4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0" xfId="0" applyFont="1" applyFill="1" applyBorder="1" applyProtection="1">
      <protection hidden="1"/>
    </xf>
    <xf numFmtId="0" fontId="7" fillId="5" borderId="21" xfId="0" applyFont="1" applyFill="1" applyBorder="1" applyProtection="1">
      <protection hidden="1"/>
    </xf>
    <xf numFmtId="10" fontId="7" fillId="5" borderId="27" xfId="0" applyNumberFormat="1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2" xfId="0" applyNumberFormat="1" applyFont="1" applyFill="1" applyBorder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4" fontId="6" fillId="6" borderId="13" xfId="0" applyNumberFormat="1" applyFont="1" applyFill="1" applyBorder="1" applyAlignment="1" applyProtection="1">
      <alignment horizontal="right" vertical="center" wrapText="1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</xf>
    <xf numFmtId="4" fontId="6" fillId="6" borderId="3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3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18" xfId="3" applyNumberFormat="1" applyFont="1" applyFill="1" applyBorder="1" applyAlignment="1" applyProtection="1">
      <alignment horizontal="right" vertical="center" wrapText="1"/>
      <protection locked="0"/>
    </xf>
    <xf numFmtId="0" fontId="12" fillId="5" borderId="0" xfId="1" applyFont="1" applyFill="1" applyBorder="1" applyAlignment="1" applyProtection="1">
      <alignment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4" xfId="4" applyFont="1" applyFill="1" applyBorder="1" applyAlignment="1" applyProtection="1">
      <alignment vertical="center"/>
    </xf>
    <xf numFmtId="4" fontId="2" fillId="3" borderId="14" xfId="2" applyNumberFormat="1" applyFont="1" applyFill="1" applyBorder="1" applyAlignment="1" applyProtection="1">
      <alignment vertical="center"/>
    </xf>
    <xf numFmtId="0" fontId="1" fillId="2" borderId="18" xfId="1" applyFont="1" applyFill="1" applyBorder="1" applyAlignment="1" applyProtection="1">
      <alignment horizontal="center" vertical="center"/>
      <protection hidden="1"/>
    </xf>
    <xf numFmtId="0" fontId="15" fillId="7" borderId="0" xfId="0" applyFont="1" applyFill="1" applyProtection="1">
      <protection hidden="1"/>
    </xf>
    <xf numFmtId="0" fontId="17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4" fontId="2" fillId="3" borderId="14" xfId="2" applyNumberFormat="1" applyFont="1" applyFill="1" applyBorder="1" applyAlignment="1" applyProtection="1">
      <alignment horizontal="right" vertical="center"/>
    </xf>
    <xf numFmtId="9" fontId="6" fillId="6" borderId="18" xfId="3" applyFont="1" applyFill="1" applyBorder="1" applyAlignment="1" applyProtection="1">
      <alignment horizontal="right" vertical="center" wrapText="1"/>
      <protection locked="0"/>
    </xf>
    <xf numFmtId="49" fontId="6" fillId="6" borderId="13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3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1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7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33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4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16" fillId="5" borderId="5" xfId="1" applyFont="1" applyFill="1" applyBorder="1" applyAlignment="1" applyProtection="1">
      <alignment horizontal="left" vertical="center"/>
      <protection hidden="1"/>
    </xf>
    <xf numFmtId="0" fontId="16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4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40" xfId="1" applyFont="1" applyFill="1" applyBorder="1" applyAlignment="1" applyProtection="1">
      <alignment horizontal="center" vertical="center"/>
      <protection hidden="1"/>
    </xf>
    <xf numFmtId="0" fontId="3" fillId="6" borderId="24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0" xfId="0" applyNumberFormat="1" applyFont="1" applyFill="1" applyBorder="1" applyAlignment="1" applyProtection="1">
      <alignment horizontal="center" vertical="center"/>
      <protection locked="0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0" xfId="1" applyFont="1" applyFill="1" applyBorder="1" applyAlignment="1" applyProtection="1">
      <alignment horizontal="center" vertical="justify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4" fillId="6" borderId="0" xfId="0" applyFont="1" applyFill="1" applyBorder="1" applyAlignment="1" applyProtection="1">
      <alignment horizontal="left" vertical="center" wrapText="1"/>
      <protection hidden="1"/>
    </xf>
    <xf numFmtId="0" fontId="14" fillId="6" borderId="15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5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4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5" xfId="1" applyFont="1" applyFill="1" applyBorder="1" applyAlignment="1" applyProtection="1">
      <alignment horizontal="left" vertical="center" wrapText="1"/>
      <protection hidden="1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0" xfId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4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5" xfId="1" applyFont="1" applyFill="1" applyBorder="1" applyAlignment="1" applyProtection="1">
      <alignment horizontal="center" vertical="center" wrapText="1"/>
      <protection locked="0"/>
    </xf>
    <xf numFmtId="0" fontId="3" fillId="6" borderId="18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54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zoomScale="80" zoomScaleNormal="80" workbookViewId="0">
      <selection activeCell="D8" sqref="D8:G10"/>
    </sheetView>
  </sheetViews>
  <sheetFormatPr baseColWidth="10" defaultRowHeight="12.75"/>
  <cols>
    <col min="1" max="1" width="7.140625" style="1" customWidth="1"/>
    <col min="2" max="2" width="15.28515625" style="1" bestFit="1" customWidth="1"/>
    <col min="3" max="3" width="9.7109375" style="1" customWidth="1"/>
    <col min="4" max="4" width="11.140625" style="1" customWidth="1"/>
    <col min="5" max="5" width="18.5703125" style="1" customWidth="1"/>
    <col min="6" max="6" width="40.85546875" style="1" customWidth="1"/>
    <col min="7" max="7" width="24.28515625" style="1" customWidth="1"/>
    <col min="8" max="8" width="15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08" t="s">
        <v>43</v>
      </c>
      <c r="C2" s="109"/>
      <c r="D2" s="109"/>
      <c r="E2" s="109"/>
      <c r="F2" s="109"/>
      <c r="G2" s="109"/>
      <c r="H2" s="109"/>
      <c r="I2" s="109"/>
      <c r="J2" s="109"/>
      <c r="K2" s="110"/>
    </row>
    <row r="3" spans="2:11" ht="15" customHeight="1">
      <c r="B3" s="111"/>
      <c r="C3" s="112"/>
      <c r="D3" s="112"/>
      <c r="E3" s="112"/>
      <c r="F3" s="112"/>
      <c r="G3" s="112"/>
      <c r="H3" s="112"/>
      <c r="I3" s="112"/>
      <c r="J3" s="112"/>
      <c r="K3" s="113"/>
    </row>
    <row r="4" spans="2:11" ht="15" customHeight="1" thickBot="1">
      <c r="B4" s="114"/>
      <c r="C4" s="115"/>
      <c r="D4" s="115"/>
      <c r="E4" s="115"/>
      <c r="F4" s="115"/>
      <c r="G4" s="115"/>
      <c r="H4" s="115"/>
      <c r="I4" s="115"/>
      <c r="J4" s="115"/>
      <c r="K4" s="116"/>
    </row>
    <row r="5" spans="2:11" ht="18.75" customHeight="1" thickBot="1">
      <c r="B5" s="117"/>
      <c r="C5" s="118"/>
      <c r="D5" s="133"/>
      <c r="E5" s="133"/>
      <c r="F5" s="133"/>
      <c r="G5" s="134"/>
      <c r="H5" s="139" t="s">
        <v>11</v>
      </c>
      <c r="I5" s="140"/>
      <c r="J5" s="140"/>
      <c r="K5" s="141"/>
    </row>
    <row r="6" spans="2:11" ht="30" customHeight="1">
      <c r="B6" s="117" t="s">
        <v>25</v>
      </c>
      <c r="C6" s="118"/>
      <c r="D6" s="135" t="s">
        <v>138</v>
      </c>
      <c r="E6" s="135"/>
      <c r="F6" s="135"/>
      <c r="G6" s="136"/>
      <c r="H6" s="142" t="s">
        <v>8</v>
      </c>
      <c r="I6" s="147"/>
      <c r="J6" s="148"/>
      <c r="K6" s="149"/>
    </row>
    <row r="7" spans="2:11" ht="15.75" customHeight="1">
      <c r="B7" s="9" t="s">
        <v>21</v>
      </c>
      <c r="C7" s="10"/>
      <c r="D7" s="137" t="str">
        <f>+'Completar SOFSE'!B7</f>
        <v>EX-2019-81618164-APN-SG#SOFSE</v>
      </c>
      <c r="E7" s="137"/>
      <c r="F7" s="137"/>
      <c r="G7" s="138"/>
      <c r="H7" s="143"/>
      <c r="I7" s="150"/>
      <c r="J7" s="151"/>
      <c r="K7" s="152"/>
    </row>
    <row r="8" spans="2:11" ht="15.75" customHeight="1">
      <c r="B8" s="121" t="s">
        <v>9</v>
      </c>
      <c r="C8" s="122"/>
      <c r="D8" s="137" t="str">
        <f>+'Completar SOFSE'!B8</f>
        <v>ADQUISICIÓN DE REPUESTOS PARA EL MANTENIMIENTO PREVENTIVO MEDIANO DE COCHES CSR PUZHEN DE LA LÍNEA SAN MARTÍN</v>
      </c>
      <c r="E8" s="137"/>
      <c r="F8" s="137"/>
      <c r="G8" s="138"/>
      <c r="H8" s="11" t="s">
        <v>27</v>
      </c>
      <c r="I8" s="144"/>
      <c r="J8" s="145"/>
      <c r="K8" s="146"/>
    </row>
    <row r="9" spans="2:11" ht="16.5" customHeight="1">
      <c r="B9" s="121"/>
      <c r="C9" s="122"/>
      <c r="D9" s="137"/>
      <c r="E9" s="137"/>
      <c r="F9" s="137"/>
      <c r="G9" s="138"/>
      <c r="H9" s="12" t="s">
        <v>1</v>
      </c>
      <c r="I9" s="144"/>
      <c r="J9" s="145"/>
      <c r="K9" s="146"/>
    </row>
    <row r="10" spans="2:11" ht="16.5" customHeight="1">
      <c r="B10" s="121"/>
      <c r="C10" s="122"/>
      <c r="D10" s="137"/>
      <c r="E10" s="137"/>
      <c r="F10" s="137"/>
      <c r="G10" s="138"/>
      <c r="H10" s="12" t="s">
        <v>2</v>
      </c>
      <c r="I10" s="130"/>
      <c r="J10" s="131"/>
      <c r="K10" s="132"/>
    </row>
    <row r="11" spans="2:11" ht="15">
      <c r="B11" s="16" t="s">
        <v>17</v>
      </c>
      <c r="C11" s="17"/>
      <c r="D11" s="51" t="s">
        <v>142</v>
      </c>
      <c r="E11" s="17"/>
      <c r="F11" s="10"/>
      <c r="G11" s="10"/>
      <c r="H11" s="13" t="s">
        <v>5</v>
      </c>
      <c r="I11" s="127"/>
      <c r="J11" s="128"/>
      <c r="K11" s="129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19" t="s">
        <v>37</v>
      </c>
      <c r="C13" s="123" t="s">
        <v>10</v>
      </c>
      <c r="D13" s="123" t="s">
        <v>3</v>
      </c>
      <c r="E13" s="125" t="s">
        <v>4</v>
      </c>
      <c r="F13" s="98" t="s">
        <v>29</v>
      </c>
      <c r="G13" s="98" t="s">
        <v>36</v>
      </c>
      <c r="H13" s="96" t="s">
        <v>30</v>
      </c>
      <c r="I13" s="96" t="s">
        <v>31</v>
      </c>
      <c r="J13" s="94" t="s">
        <v>32</v>
      </c>
      <c r="K13" s="96" t="s">
        <v>33</v>
      </c>
    </row>
    <row r="14" spans="2:11" ht="15.75" customHeight="1" thickBot="1">
      <c r="B14" s="120"/>
      <c r="C14" s="124"/>
      <c r="D14" s="124"/>
      <c r="E14" s="126"/>
      <c r="F14" s="99"/>
      <c r="G14" s="99"/>
      <c r="H14" s="97"/>
      <c r="I14" s="97"/>
      <c r="J14" s="95"/>
      <c r="K14" s="97"/>
    </row>
    <row r="15" spans="2:11" ht="42.75" customHeight="1">
      <c r="B15" s="2">
        <f>+'Completar SOFSE'!A21</f>
        <v>1</v>
      </c>
      <c r="C15" s="3">
        <f>VLOOKUP(B15,'Completar SOFSE'!$A$19:$E$354,2,0)</f>
        <v>960</v>
      </c>
      <c r="D15" s="3" t="str">
        <f>VLOOKUP(B15,'Completar SOFSE'!$A$19:$E$354,3,0)</f>
        <v>unidad</v>
      </c>
      <c r="E15" s="3" t="str">
        <f>VLOOKUP(B15,'Completar SOFSE'!$A$19:$E$354,4,0)</f>
        <v>NUM29010120550N</v>
      </c>
      <c r="F15" s="4" t="str">
        <f>VLOOKUP(B15,'Completar SOFSE'!$A$19:$E$354,5,0)</f>
        <v>Tapa de goma. Suspension primaria.Boguie</v>
      </c>
      <c r="G15" s="63" t="str">
        <f>VLOOKUP(B15,'Completar SOFSE'!$A$19:$F$354,6,0)</f>
        <v>PL: 2.90.1.01.2055</v>
      </c>
      <c r="H15" s="64"/>
      <c r="I15" s="49"/>
      <c r="J15" s="44">
        <f>+(C15*H15)*I15</f>
        <v>0</v>
      </c>
      <c r="K15" s="22">
        <f>+C15*H15</f>
        <v>0</v>
      </c>
    </row>
    <row r="16" spans="2:11" ht="42.75" customHeight="1">
      <c r="B16" s="5">
        <f>+B15+1</f>
        <v>2</v>
      </c>
      <c r="C16" s="6">
        <f>VLOOKUP(B16,'Completar SOFSE'!$A$19:$E$354,2,0)</f>
        <v>160</v>
      </c>
      <c r="D16" s="6" t="str">
        <f>VLOOKUP(B16,'Completar SOFSE'!$A$19:$E$354,3,0)</f>
        <v>unidad</v>
      </c>
      <c r="E16" s="6" t="str">
        <f>VLOOKUP(B16,'Completar SOFSE'!$A$19:$E$354,4,0)</f>
        <v>NUM29040102300N</v>
      </c>
      <c r="F16" s="8" t="str">
        <f>VLOOKUP(B16,'Completar SOFSE'!$A$19:$E$354,5,0)</f>
        <v xml:space="preserve">Kit de reparacion de Valvula distribuidora KE3.22. Sistema neumatico y freno. Coches PUZHEN </v>
      </c>
      <c r="G16" s="65" t="str">
        <f>VLOOKUP(B16,'Completar SOFSE'!$A$19:$F$354,6,0)</f>
        <v>RF: SP2962</v>
      </c>
      <c r="H16" s="45"/>
      <c r="I16" s="50"/>
      <c r="J16" s="46">
        <f t="shared" ref="J16:J21" si="0">+(C16*H16)*I16</f>
        <v>0</v>
      </c>
      <c r="K16" s="47">
        <f t="shared" ref="K16:K21" si="1">+C16*H16</f>
        <v>0</v>
      </c>
    </row>
    <row r="17" spans="2:11" ht="42.75" customHeight="1">
      <c r="B17" s="5">
        <f t="shared" ref="B17:B21" si="2">+B16+1</f>
        <v>3</v>
      </c>
      <c r="C17" s="6">
        <f>VLOOKUP(B17,'Completar SOFSE'!$A$19:$E$354,2,0)</f>
        <v>160</v>
      </c>
      <c r="D17" s="6" t="str">
        <f>VLOOKUP(B17,'Completar SOFSE'!$A$19:$E$354,3,0)</f>
        <v>unidad</v>
      </c>
      <c r="E17" s="6" t="str">
        <f>VLOOKUP(B17,'Completar SOFSE'!$A$19:$E$354,4,0)</f>
        <v>NUM29040102500N</v>
      </c>
      <c r="F17" s="8" t="str">
        <f>VLOOKUP(B17,'Completar SOFSE'!$A$19:$E$354,5,0)</f>
        <v>Kit de reparacion de VALVULA RLV-11D200/12. FRENO KE3 Coche PUZHEN</v>
      </c>
      <c r="G17" s="65" t="str">
        <f>VLOOKUP(B17,'Completar SOFSE'!$A$19:$F$354,6,0)</f>
        <v>RF: SP2964</v>
      </c>
      <c r="H17" s="45"/>
      <c r="I17" s="50"/>
      <c r="J17" s="46">
        <f t="shared" si="0"/>
        <v>0</v>
      </c>
      <c r="K17" s="47">
        <f t="shared" si="1"/>
        <v>0</v>
      </c>
    </row>
    <row r="18" spans="2:11" ht="42.75" customHeight="1">
      <c r="B18" s="5">
        <f t="shared" si="2"/>
        <v>4</v>
      </c>
      <c r="C18" s="6">
        <f>VLOOKUP(B18,'Completar SOFSE'!$A$19:$E$354,2,0)</f>
        <v>1280</v>
      </c>
      <c r="D18" s="6" t="str">
        <f>VLOOKUP(B18,'Completar SOFSE'!$A$19:$E$354,3,0)</f>
        <v>unidad</v>
      </c>
      <c r="E18" s="6" t="str">
        <f>VLOOKUP(B18,'Completar SOFSE'!$A$19:$E$354,4,0)</f>
        <v>NUM29040185350N</v>
      </c>
      <c r="F18" s="8" t="str">
        <f>VLOOKUP(B18,'Completar SOFSE'!$A$19:$E$354,5,0)</f>
        <v>GUARDAPOLVO DE CILINDRO DE FRENO - COCHE PUZHEN</v>
      </c>
      <c r="G18" s="65" t="str">
        <f>VLOOKUP(B18,'Completar SOFSE'!$A$19:$F$354,6,0)</f>
        <v>RF: PDZ 8-00-00-12</v>
      </c>
      <c r="H18" s="45"/>
      <c r="I18" s="50"/>
      <c r="J18" s="46">
        <f t="shared" si="0"/>
        <v>0</v>
      </c>
      <c r="K18" s="47">
        <f t="shared" si="1"/>
        <v>0</v>
      </c>
    </row>
    <row r="19" spans="2:11" ht="42.75" customHeight="1">
      <c r="B19" s="5">
        <f t="shared" si="2"/>
        <v>5</v>
      </c>
      <c r="C19" s="6">
        <f>VLOOKUP(B19,'Completar SOFSE'!$A$19:$E$354,2,0)</f>
        <v>1280</v>
      </c>
      <c r="D19" s="6" t="str">
        <f>VLOOKUP(B19,'Completar SOFSE'!$A$19:$E$354,3,0)</f>
        <v>unidad</v>
      </c>
      <c r="E19" s="6" t="str">
        <f>VLOOKUP(B19,'Completar SOFSE'!$A$19:$E$354,4,0)</f>
        <v>NUM29040185680N</v>
      </c>
      <c r="F19" s="8" t="str">
        <f>VLOOKUP(B19,'Completar SOFSE'!$A$19:$E$354,5,0)</f>
        <v>Perno de pivot central del caliper. Coches CSR - Puzhen</v>
      </c>
      <c r="G19" s="65" t="str">
        <f>VLOOKUP(B19,'Completar SOFSE'!$A$19:$F$354,6,0)</f>
        <v>PL: 2.90.4.01.8568 A</v>
      </c>
      <c r="H19" s="45"/>
      <c r="I19" s="50"/>
      <c r="J19" s="46">
        <f t="shared" si="0"/>
        <v>0</v>
      </c>
      <c r="K19" s="47">
        <f t="shared" si="1"/>
        <v>0</v>
      </c>
    </row>
    <row r="20" spans="2:11" ht="42.75" customHeight="1">
      <c r="B20" s="5">
        <f t="shared" si="2"/>
        <v>6</v>
      </c>
      <c r="C20" s="6">
        <f>VLOOKUP(B20,'Completar SOFSE'!$A$19:$E$354,2,0)</f>
        <v>10240</v>
      </c>
      <c r="D20" s="6" t="str">
        <f>VLOOKUP(B20,'Completar SOFSE'!$A$19:$E$354,3,0)</f>
        <v>unidad</v>
      </c>
      <c r="E20" s="6" t="str">
        <f>VLOOKUP(B20,'Completar SOFSE'!$A$19:$E$354,4,0)</f>
        <v>NUM29040185690N</v>
      </c>
      <c r="F20" s="8" t="str">
        <f>VLOOKUP(B20,'Completar SOFSE'!$A$19:$E$354,5,0)</f>
        <v>Buje de caliper tipo E. Coches CSR-Puzhen.</v>
      </c>
      <c r="G20" s="65" t="str">
        <f>VLOOKUP(B20,'Completar SOFSE'!$A$19:$F$354,6,0)</f>
        <v>PL: 2.90.4.01.8561</v>
      </c>
      <c r="H20" s="45"/>
      <c r="I20" s="50"/>
      <c r="J20" s="46">
        <f t="shared" si="0"/>
        <v>0</v>
      </c>
      <c r="K20" s="47">
        <f t="shared" si="1"/>
        <v>0</v>
      </c>
    </row>
    <row r="21" spans="2:11" ht="42.75" customHeight="1">
      <c r="B21" s="5">
        <f t="shared" si="2"/>
        <v>7</v>
      </c>
      <c r="C21" s="6">
        <f>VLOOKUP(B21,'Completar SOFSE'!$A$19:$E$354,2,0)</f>
        <v>2560</v>
      </c>
      <c r="D21" s="6" t="str">
        <f>VLOOKUP(B21,'Completar SOFSE'!$A$19:$E$354,3,0)</f>
        <v>unidad</v>
      </c>
      <c r="E21" s="6" t="str">
        <f>VLOOKUP(B21,'Completar SOFSE'!$A$19:$E$354,4,0)</f>
        <v>NUM29040185720N</v>
      </c>
      <c r="F21" s="8" t="str">
        <f>VLOOKUP(B21,'Completar SOFSE'!$A$19:$E$354,5,0)</f>
        <v>Perno de sujecion superior corto. Ensamble sujecion superior - caliper. Coches CSR - Puzhen</v>
      </c>
      <c r="G21" s="65" t="str">
        <f>VLOOKUP(B21,'Completar SOFSE'!$A$19:$F$354,6,0)</f>
        <v>PL: 2.90.4.01.8572</v>
      </c>
      <c r="H21" s="45"/>
      <c r="I21" s="50"/>
      <c r="J21" s="46">
        <f t="shared" si="0"/>
        <v>0</v>
      </c>
      <c r="K21" s="47">
        <f t="shared" si="1"/>
        <v>0</v>
      </c>
    </row>
    <row r="22" spans="2:11" ht="42.75" customHeight="1">
      <c r="B22" s="5">
        <f>+'Completar SOFSE'!A28</f>
        <v>8</v>
      </c>
      <c r="C22" s="6">
        <f>VLOOKUP(B22,'Completar SOFSE'!$A$19:$E$354,2,0)</f>
        <v>10240</v>
      </c>
      <c r="D22" s="6" t="str">
        <f>VLOOKUP(B22,'Completar SOFSE'!$A$19:$E$354,3,0)</f>
        <v>unidad</v>
      </c>
      <c r="E22" s="6" t="str">
        <f>VLOOKUP(B22,'Completar SOFSE'!$A$19:$E$354,4,0)</f>
        <v>NUM29040185730N</v>
      </c>
      <c r="F22" s="8" t="str">
        <f>VLOOKUP(B22,'Completar SOFSE'!$A$19:$E$354,5,0)</f>
        <v>Buje de caliper tipo A. Coche CSR Puzhen</v>
      </c>
      <c r="G22" s="65" t="str">
        <f>VLOOKUP(B22,'Completar SOFSE'!$A$19:$F$354,6,0)</f>
        <v>PL: 2.90.4.01.8561</v>
      </c>
      <c r="H22" s="45"/>
      <c r="I22" s="62"/>
      <c r="J22" s="46">
        <f t="shared" ref="J22:J36" si="3">+(C22*H22)*I22</f>
        <v>0</v>
      </c>
      <c r="K22" s="47">
        <f t="shared" ref="K22:K36" si="4">+C22*H22</f>
        <v>0</v>
      </c>
    </row>
    <row r="23" spans="2:11" ht="42.75" customHeight="1">
      <c r="B23" s="5">
        <f>+'Completar SOFSE'!A29</f>
        <v>9</v>
      </c>
      <c r="C23" s="6">
        <f>VLOOKUP(B23,'Completar SOFSE'!$A$19:$E$354,2,0)</f>
        <v>5120</v>
      </c>
      <c r="D23" s="6" t="str">
        <f>VLOOKUP(B23,'Completar SOFSE'!$A$19:$E$354,3,0)</f>
        <v>unidad</v>
      </c>
      <c r="E23" s="6" t="str">
        <f>VLOOKUP(B23,'Completar SOFSE'!$A$19:$E$354,4,0)</f>
        <v>NUM29040185740N</v>
      </c>
      <c r="F23" s="8" t="str">
        <f>VLOOKUP(B23,'Completar SOFSE'!$A$19:$E$354,5,0)</f>
        <v>Buje de caliper tipo B. Coche CSR Puzhen</v>
      </c>
      <c r="G23" s="65" t="str">
        <f>VLOOKUP(B23,'Completar SOFSE'!$A$19:$F$354,6,0)</f>
        <v>PL: 2.90.4.01.8561</v>
      </c>
      <c r="H23" s="45"/>
      <c r="I23" s="62"/>
      <c r="J23" s="46">
        <f t="shared" si="3"/>
        <v>0</v>
      </c>
      <c r="K23" s="47">
        <f t="shared" si="4"/>
        <v>0</v>
      </c>
    </row>
    <row r="24" spans="2:11" ht="42.75" customHeight="1">
      <c r="B24" s="5">
        <f>+'Completar SOFSE'!A30</f>
        <v>10</v>
      </c>
      <c r="C24" s="6">
        <f>VLOOKUP(B24,'Completar SOFSE'!$A$19:$E$354,2,0)</f>
        <v>2560</v>
      </c>
      <c r="D24" s="6" t="str">
        <f>VLOOKUP(B24,'Completar SOFSE'!$A$19:$E$354,3,0)</f>
        <v>unidad</v>
      </c>
      <c r="E24" s="6" t="str">
        <f>VLOOKUP(B24,'Completar SOFSE'!$A$19:$E$354,4,0)</f>
        <v>NUM29040185750N</v>
      </c>
      <c r="F24" s="8" t="str">
        <f>VLOOKUP(B24,'Completar SOFSE'!$A$19:$E$354,5,0)</f>
        <v>Perno de sujecion superior largo. Ensamble sujecion superior - Caliper. Coches CSR - Puzhen</v>
      </c>
      <c r="G24" s="65" t="str">
        <f>VLOOKUP(B24,'Completar SOFSE'!$A$19:$F$354,6,0)</f>
        <v>PL: 2.90.4.01.8575.A</v>
      </c>
      <c r="H24" s="45"/>
      <c r="I24" s="62"/>
      <c r="J24" s="46">
        <f t="shared" si="3"/>
        <v>0</v>
      </c>
      <c r="K24" s="47">
        <f t="shared" si="4"/>
        <v>0</v>
      </c>
    </row>
    <row r="25" spans="2:11" ht="42.75" customHeight="1">
      <c r="B25" s="5">
        <f>+'Completar SOFSE'!A31</f>
        <v>11</v>
      </c>
      <c r="C25" s="6">
        <f>VLOOKUP(B25,'Completar SOFSE'!$A$19:$E$354,2,0)</f>
        <v>2560</v>
      </c>
      <c r="D25" s="6" t="str">
        <f>VLOOKUP(B25,'Completar SOFSE'!$A$19:$E$354,3,0)</f>
        <v>unidad</v>
      </c>
      <c r="E25" s="6" t="str">
        <f>VLOOKUP(B25,'Completar SOFSE'!$A$19:$E$354,4,0)</f>
        <v>NUM29040185820N</v>
      </c>
      <c r="F25" s="8" t="str">
        <f>VLOOKUP(B25,'Completar SOFSE'!$A$19:$E$354,5,0)</f>
        <v>Perno de sujecion a cuerpo de piston. Articulacion izquierda. Caliper. Coches CSR-Puzhen</v>
      </c>
      <c r="G25" s="65" t="str">
        <f>VLOOKUP(B25,'Completar SOFSE'!$A$19:$F$354,6,0)</f>
        <v>PL: 2.90.4.01.8582</v>
      </c>
      <c r="H25" s="45"/>
      <c r="I25" s="62"/>
      <c r="J25" s="46">
        <f t="shared" si="3"/>
        <v>0</v>
      </c>
      <c r="K25" s="47">
        <f t="shared" si="4"/>
        <v>0</v>
      </c>
    </row>
    <row r="26" spans="2:11" ht="42.75" customHeight="1">
      <c r="B26" s="5">
        <f>+'Completar SOFSE'!A32</f>
        <v>12</v>
      </c>
      <c r="C26" s="6">
        <f>VLOOKUP(B26,'Completar SOFSE'!$A$19:$E$354,2,0)</f>
        <v>2560</v>
      </c>
      <c r="D26" s="6" t="str">
        <f>VLOOKUP(B26,'Completar SOFSE'!$A$19:$E$354,3,0)</f>
        <v>unidad</v>
      </c>
      <c r="E26" s="6" t="str">
        <f>VLOOKUP(B26,'Completar SOFSE'!$A$19:$E$354,4,0)</f>
        <v>NUM29040185830N</v>
      </c>
      <c r="F26" s="8" t="str">
        <f>VLOOKUP(B26,'Completar SOFSE'!$A$19:$E$354,5,0)</f>
        <v>Perno de articulacion central de brazos. Caliper. Coches CSR- Puzhen</v>
      </c>
      <c r="G26" s="65" t="str">
        <f>VLOOKUP(B26,'Completar SOFSE'!$A$19:$F$354,6,0)</f>
        <v>PL: 2.90.4.01.8583</v>
      </c>
      <c r="H26" s="45"/>
      <c r="I26" s="62"/>
      <c r="J26" s="46">
        <f t="shared" si="3"/>
        <v>0</v>
      </c>
      <c r="K26" s="47">
        <f t="shared" si="4"/>
        <v>0</v>
      </c>
    </row>
    <row r="27" spans="2:11" ht="42.75" customHeight="1">
      <c r="B27" s="5">
        <f>+'Completar SOFSE'!A33</f>
        <v>13</v>
      </c>
      <c r="C27" s="6">
        <f>VLOOKUP(B27,'Completar SOFSE'!$A$19:$E$354,2,0)</f>
        <v>2560</v>
      </c>
      <c r="D27" s="6" t="str">
        <f>VLOOKUP(B27,'Completar SOFSE'!$A$19:$E$354,3,0)</f>
        <v>unidad</v>
      </c>
      <c r="E27" s="6" t="str">
        <f>VLOOKUP(B27,'Completar SOFSE'!$A$19:$E$354,4,0)</f>
        <v>NUM29040185840N</v>
      </c>
      <c r="F27" s="8" t="str">
        <f>VLOOKUP(B27,'Completar SOFSE'!$A$19:$E$354,5,0)</f>
        <v>Perno de articulacion de portapastilla. Caliper. Coches CSR - Puzhen</v>
      </c>
      <c r="G27" s="65" t="str">
        <f>VLOOKUP(B27,'Completar SOFSE'!$A$19:$F$354,6,0)</f>
        <v>PL: 2.90.4.01.8584 A</v>
      </c>
      <c r="H27" s="45"/>
      <c r="I27" s="62"/>
      <c r="J27" s="46">
        <f t="shared" si="3"/>
        <v>0</v>
      </c>
      <c r="K27" s="47">
        <f t="shared" si="4"/>
        <v>0</v>
      </c>
    </row>
    <row r="28" spans="2:11" ht="42.75" customHeight="1">
      <c r="B28" s="5">
        <f>+'Completar SOFSE'!A34</f>
        <v>14</v>
      </c>
      <c r="C28" s="6">
        <f>VLOOKUP(B28,'Completar SOFSE'!$A$19:$E$354,2,0)</f>
        <v>1280</v>
      </c>
      <c r="D28" s="6" t="str">
        <f>VLOOKUP(B28,'Completar SOFSE'!$A$19:$E$354,3,0)</f>
        <v>unidad</v>
      </c>
      <c r="E28" s="6" t="str">
        <f>VLOOKUP(B28,'Completar SOFSE'!$A$19:$E$354,4,0)</f>
        <v>NUM29040185870N</v>
      </c>
      <c r="F28" s="8" t="str">
        <f>VLOOKUP(B28,'Completar SOFSE'!$A$19:$E$354,5,0)</f>
        <v>Perno de extremo de cilindro. Articulacion derecha. Caliper. Coches CSR Puzhen</v>
      </c>
      <c r="G28" s="65" t="str">
        <f>VLOOKUP(B28,'Completar SOFSE'!$A$19:$F$354,6,0)</f>
        <v>PL: 2.90.4.01.8587 A</v>
      </c>
      <c r="H28" s="45"/>
      <c r="I28" s="62"/>
      <c r="J28" s="46">
        <f t="shared" si="3"/>
        <v>0</v>
      </c>
      <c r="K28" s="47">
        <f t="shared" si="4"/>
        <v>0</v>
      </c>
    </row>
    <row r="29" spans="2:11" ht="42.75" customHeight="1">
      <c r="B29" s="5">
        <f>+'Completar SOFSE'!A35</f>
        <v>15</v>
      </c>
      <c r="C29" s="6">
        <f>VLOOKUP(B29,'Completar SOFSE'!$A$19:$E$354,2,0)</f>
        <v>5120</v>
      </c>
      <c r="D29" s="6" t="str">
        <f>VLOOKUP(B29,'Completar SOFSE'!$A$19:$E$354,3,0)</f>
        <v>unidad</v>
      </c>
      <c r="E29" s="6" t="str">
        <f>VLOOKUP(B29,'Completar SOFSE'!$A$19:$E$354,4,0)</f>
        <v>NUM29040185880N</v>
      </c>
      <c r="F29" s="8" t="str">
        <f>VLOOKUP(B29,'Completar SOFSE'!$A$19:$E$354,5,0)</f>
        <v xml:space="preserve">Buje de caliper tipo C. Coche CSR Puzhen </v>
      </c>
      <c r="G29" s="65" t="str">
        <f>VLOOKUP(B29,'Completar SOFSE'!$A$19:$F$354,6,0)</f>
        <v>PL: 2.90.4.01.8561</v>
      </c>
      <c r="H29" s="45"/>
      <c r="I29" s="62"/>
      <c r="J29" s="46">
        <f t="shared" si="3"/>
        <v>0</v>
      </c>
      <c r="K29" s="47">
        <f t="shared" si="4"/>
        <v>0</v>
      </c>
    </row>
    <row r="30" spans="2:11" ht="42.75" customHeight="1">
      <c r="B30" s="5">
        <f>+'Completar SOFSE'!A36</f>
        <v>16</v>
      </c>
      <c r="C30" s="6">
        <f>VLOOKUP(B30,'Completar SOFSE'!$A$19:$E$354,2,0)</f>
        <v>5120</v>
      </c>
      <c r="D30" s="6" t="str">
        <f>VLOOKUP(B30,'Completar SOFSE'!$A$19:$E$354,3,0)</f>
        <v>unidad</v>
      </c>
      <c r="E30" s="6" t="str">
        <f>VLOOKUP(B30,'Completar SOFSE'!$A$19:$E$354,4,0)</f>
        <v>NUM29040185890N</v>
      </c>
      <c r="F30" s="8" t="str">
        <f>VLOOKUP(B30,'Completar SOFSE'!$A$19:$E$354,5,0)</f>
        <v xml:space="preserve">Buje de caliper tipo D. Coche CSR Puzhen </v>
      </c>
      <c r="G30" s="65" t="str">
        <f>VLOOKUP(B30,'Completar SOFSE'!$A$19:$F$354,6,0)</f>
        <v>PL: 2.90.4.01.8561</v>
      </c>
      <c r="H30" s="45"/>
      <c r="I30" s="62"/>
      <c r="J30" s="46">
        <f t="shared" si="3"/>
        <v>0</v>
      </c>
      <c r="K30" s="47">
        <f t="shared" si="4"/>
        <v>0</v>
      </c>
    </row>
    <row r="31" spans="2:11" ht="42.75" customHeight="1">
      <c r="B31" s="5">
        <f>+'Completar SOFSE'!A37</f>
        <v>17</v>
      </c>
      <c r="C31" s="6">
        <f>VLOOKUP(B31,'Completar SOFSE'!$A$19:$E$354,2,0)</f>
        <v>2560</v>
      </c>
      <c r="D31" s="6" t="str">
        <f>VLOOKUP(B31,'Completar SOFSE'!$A$19:$E$354,3,0)</f>
        <v>unidad</v>
      </c>
      <c r="E31" s="6" t="str">
        <f>VLOOKUP(B31,'Completar SOFSE'!$A$19:$E$354,4,0)</f>
        <v>NUM29040185930N</v>
      </c>
      <c r="F31" s="8" t="str">
        <f>VLOOKUP(B31,'Completar SOFSE'!$A$19:$E$354,5,0)</f>
        <v>Buje de caliper tipo F. Coche CSR Puzhen</v>
      </c>
      <c r="G31" s="65" t="str">
        <f>VLOOKUP(B31,'Completar SOFSE'!$A$19:$F$354,6,0)</f>
        <v>PL: 2.90.4.01.8561</v>
      </c>
      <c r="H31" s="45"/>
      <c r="I31" s="62"/>
      <c r="J31" s="46">
        <f t="shared" si="3"/>
        <v>0</v>
      </c>
      <c r="K31" s="47">
        <f t="shared" si="4"/>
        <v>0</v>
      </c>
    </row>
    <row r="32" spans="2:11" ht="42.75" customHeight="1">
      <c r="B32" s="5">
        <f>+'Completar SOFSE'!A38</f>
        <v>18</v>
      </c>
      <c r="C32" s="6">
        <f>VLOOKUP(B32,'Completar SOFSE'!$A$19:$E$354,2,0)</f>
        <v>1280</v>
      </c>
      <c r="D32" s="6" t="str">
        <f>VLOOKUP(B32,'Completar SOFSE'!$A$19:$E$354,3,0)</f>
        <v>unidad</v>
      </c>
      <c r="E32" s="6" t="str">
        <f>VLOOKUP(B32,'Completar SOFSE'!$A$19:$E$354,4,0)</f>
        <v>NUM29040185950N</v>
      </c>
      <c r="F32" s="8" t="str">
        <f>VLOOKUP(B32,'Completar SOFSE'!$A$19:$E$354,5,0)</f>
        <v>Escape. Cilindor de freno. Sist. Neumatico y freno.</v>
      </c>
      <c r="G32" s="65" t="str">
        <f>VLOOKUP(B32,'Completar SOFSE'!$A$19:$F$354,6,0)</f>
        <v>PL: 2.90.4.01.8595.A</v>
      </c>
      <c r="H32" s="45"/>
      <c r="I32" s="62"/>
      <c r="J32" s="46">
        <f t="shared" si="3"/>
        <v>0</v>
      </c>
      <c r="K32" s="47">
        <f t="shared" si="4"/>
        <v>0</v>
      </c>
    </row>
    <row r="33" spans="2:11" ht="42.75" customHeight="1">
      <c r="B33" s="5">
        <f>+'Completar SOFSE'!A39</f>
        <v>19</v>
      </c>
      <c r="C33" s="6">
        <f>VLOOKUP(B33,'Completar SOFSE'!$A$19:$E$354,2,0)</f>
        <v>160</v>
      </c>
      <c r="D33" s="6" t="str">
        <f>VLOOKUP(B33,'Completar SOFSE'!$A$19:$E$354,3,0)</f>
        <v>unidad</v>
      </c>
      <c r="E33" s="6" t="str">
        <f>VLOOKUP(B33,'Completar SOFSE'!$A$19:$E$354,4,0)</f>
        <v>NUM29040190020N</v>
      </c>
      <c r="F33" s="8" t="str">
        <f>VLOOKUP(B33,'Completar SOFSE'!$A$19:$E$354,5,0)</f>
        <v>Kit de reparacion. Valvula emergencia</v>
      </c>
      <c r="G33" s="65" t="str">
        <f>VLOOKUP(B33,'Completar SOFSE'!$A$19:$F$354,6,0)</f>
        <v>RF: SP2759</v>
      </c>
      <c r="H33" s="45"/>
      <c r="I33" s="62"/>
      <c r="J33" s="46">
        <f t="shared" si="3"/>
        <v>0</v>
      </c>
      <c r="K33" s="47">
        <f t="shared" si="4"/>
        <v>0</v>
      </c>
    </row>
    <row r="34" spans="2:11" ht="42.75" customHeight="1">
      <c r="B34" s="5">
        <f>+'Completar SOFSE'!A40</f>
        <v>20</v>
      </c>
      <c r="C34" s="6">
        <f>VLOOKUP(B34,'Completar SOFSE'!$A$19:$E$354,2,0)</f>
        <v>320</v>
      </c>
      <c r="D34" s="6" t="str">
        <f>VLOOKUP(B34,'Completar SOFSE'!$A$19:$E$354,3,0)</f>
        <v>unidad</v>
      </c>
      <c r="E34" s="6" t="str">
        <f>VLOOKUP(B34,'Completar SOFSE'!$A$19:$E$354,4,0)</f>
        <v>NUM29040196300N</v>
      </c>
      <c r="F34" s="8" t="str">
        <f>VLOOKUP(B34,'Completar SOFSE'!$A$19:$E$354,5,0)</f>
        <v>Kit Revision de valvula indicadora (I87722/A). Coches remolcados - CSR Puzhen</v>
      </c>
      <c r="G34" s="65" t="str">
        <f>VLOOKUP(B34,'Completar SOFSE'!$A$19:$F$354,6,0)</f>
        <v>RF: OPK00035</v>
      </c>
      <c r="H34" s="45"/>
      <c r="I34" s="62"/>
      <c r="J34" s="46">
        <f t="shared" si="3"/>
        <v>0</v>
      </c>
      <c r="K34" s="47">
        <f t="shared" si="4"/>
        <v>0</v>
      </c>
    </row>
    <row r="35" spans="2:11" ht="42.75" customHeight="1">
      <c r="B35" s="5">
        <f>+'Completar SOFSE'!A41</f>
        <v>21</v>
      </c>
      <c r="C35" s="6">
        <f>VLOOKUP(B35,'Completar SOFSE'!$A$19:$E$354,2,0)</f>
        <v>4</v>
      </c>
      <c r="D35" s="6" t="str">
        <f>VLOOKUP(B35,'Completar SOFSE'!$A$19:$E$354,3,0)</f>
        <v>unidad</v>
      </c>
      <c r="E35" s="6" t="str">
        <f>VLOOKUP(B35,'Completar SOFSE'!$A$19:$E$354,4,0)</f>
        <v>NUM29060111000N</v>
      </c>
      <c r="F35" s="8" t="str">
        <f>VLOOKUP(B35,'Completar SOFSE'!$A$19:$E$354,5,0)</f>
        <v>Pantalla de control e informacion de grupo electrogeno - Coche Furgon Puzhen</v>
      </c>
      <c r="G35" s="65" t="str">
        <f>VLOOKUP(B35,'Completar SOFSE'!$A$19:$F$354,6,0)</f>
        <v>RF: NB7W-TW00B</v>
      </c>
      <c r="H35" s="45"/>
      <c r="I35" s="62"/>
      <c r="J35" s="46">
        <f t="shared" si="3"/>
        <v>0</v>
      </c>
      <c r="K35" s="47">
        <f t="shared" si="4"/>
        <v>0</v>
      </c>
    </row>
    <row r="36" spans="2:11" ht="42.75" customHeight="1">
      <c r="B36" s="5">
        <f>+'Completar SOFSE'!A42</f>
        <v>22</v>
      </c>
      <c r="C36" s="6">
        <f>VLOOKUP(B36,'Completar SOFSE'!$A$19:$E$354,2,0)</f>
        <v>1</v>
      </c>
      <c r="D36" s="6" t="str">
        <f>VLOOKUP(B36,'Completar SOFSE'!$A$19:$E$354,3,0)</f>
        <v>unidad</v>
      </c>
      <c r="E36" s="6" t="str">
        <f>VLOOKUP(B36,'Completar SOFSE'!$A$19:$E$354,4,0)</f>
        <v>NUM29060311010N</v>
      </c>
      <c r="F36" s="8" t="str">
        <f>VLOOKUP(B36,'Completar SOFSE'!$A$19:$E$354,5,0)</f>
        <v>Interruptor rotativo de Medicion de voltaje. Gabinete de luces de coche parte externa</v>
      </c>
      <c r="G36" s="65" t="str">
        <f>VLOOKUP(B36,'Completar SOFSE'!$A$19:$F$354,6,0)</f>
        <v>RF: Lw39-16B 9GC</v>
      </c>
      <c r="H36" s="45"/>
      <c r="I36" s="62"/>
      <c r="J36" s="46">
        <f t="shared" si="3"/>
        <v>0</v>
      </c>
      <c r="K36" s="47">
        <f t="shared" si="4"/>
        <v>0</v>
      </c>
    </row>
    <row r="37" spans="2:11" ht="42.75" customHeight="1">
      <c r="B37" s="5">
        <f>+'Completar SOFSE'!A43</f>
        <v>23</v>
      </c>
      <c r="C37" s="6">
        <f>VLOOKUP(B37,'Completar SOFSE'!$A$19:$E$354,2,0)</f>
        <v>6</v>
      </c>
      <c r="D37" s="6" t="str">
        <f>VLOOKUP(B37,'Completar SOFSE'!$A$19:$E$354,3,0)</f>
        <v>unidad</v>
      </c>
      <c r="E37" s="6" t="str">
        <f>VLOOKUP(B37,'Completar SOFSE'!$A$19:$E$354,4,0)</f>
        <v>NUM29060312900N</v>
      </c>
      <c r="F37" s="8" t="str">
        <f>VLOOKUP(B37,'Completar SOFSE'!$A$19:$E$354,5,0)</f>
        <v>Ventilador de gabinete elEctrico (cooler). Gabinete de luces del furgon parte interna superior</v>
      </c>
      <c r="G37" s="65" t="str">
        <f>VLOOKUP(B37,'Completar SOFSE'!$A$19:$F$354,6,0)</f>
        <v>RF: AA1282HB-AT</v>
      </c>
      <c r="H37" s="45"/>
      <c r="I37" s="62"/>
      <c r="J37" s="46">
        <f t="shared" ref="J37:J38" si="5">+(C37*H37)*I37</f>
        <v>0</v>
      </c>
      <c r="K37" s="47">
        <f t="shared" ref="K37:K38" si="6">+C37*H37</f>
        <v>0</v>
      </c>
    </row>
    <row r="38" spans="2:11" ht="42.75" customHeight="1">
      <c r="B38" s="5">
        <f>+'Completar SOFSE'!A44</f>
        <v>24</v>
      </c>
      <c r="C38" s="6">
        <f>VLOOKUP(B38,'Completar SOFSE'!$A$19:$E$354,2,0)</f>
        <v>9</v>
      </c>
      <c r="D38" s="6" t="str">
        <f>VLOOKUP(B38,'Completar SOFSE'!$A$19:$E$354,3,0)</f>
        <v>unidad</v>
      </c>
      <c r="E38" s="6" t="str">
        <f>VLOOKUP(B38,'Completar SOFSE'!$A$19:$E$354,4,0)</f>
        <v>NUM29061001010N</v>
      </c>
      <c r="F38" s="8" t="str">
        <f>VLOOKUP(B38,'Completar SOFSE'!$A$19:$E$354,5,0)</f>
        <v>CONTACTOR DE 3KW/400V ( 3RT6015-1AN21 )- COCHE CSR PUZHEN</v>
      </c>
      <c r="G38" s="65" t="str">
        <f>VLOOKUP(B38,'Completar SOFSE'!$A$19:$F$354,6,0)</f>
        <v>RF: 3RT6015-1AN21</v>
      </c>
      <c r="H38" s="45"/>
      <c r="I38" s="62"/>
      <c r="J38" s="46">
        <f t="shared" si="5"/>
        <v>0</v>
      </c>
      <c r="K38" s="47">
        <f t="shared" si="6"/>
        <v>0</v>
      </c>
    </row>
    <row r="39" spans="2:11" ht="42.75" customHeight="1">
      <c r="B39" s="5">
        <f>+'Completar SOFSE'!A45</f>
        <v>25</v>
      </c>
      <c r="C39" s="6">
        <f>VLOOKUP(B39,'Completar SOFSE'!$A$19:$E$354,2,0)</f>
        <v>9</v>
      </c>
      <c r="D39" s="6" t="str">
        <f>VLOOKUP(B39,'Completar SOFSE'!$A$19:$E$354,3,0)</f>
        <v>unidad</v>
      </c>
      <c r="E39" s="6" t="str">
        <f>VLOOKUP(B39,'Completar SOFSE'!$A$19:$E$354,4,0)</f>
        <v>NUM29061001040N</v>
      </c>
      <c r="F39" s="8" t="str">
        <f>VLOOKUP(B39,'Completar SOFSE'!$A$19:$E$354,5,0)</f>
        <v>RELE DE SOBRECARGA ( 3RU6116-1FB1 ) - COCHE CSR PUZHEN</v>
      </c>
      <c r="G39" s="65" t="str">
        <f>VLOOKUP(B39,'Completar SOFSE'!$A$19:$F$354,6,0)</f>
        <v>RF: 3Ru6116-1fb1</v>
      </c>
      <c r="H39" s="45"/>
      <c r="I39" s="62"/>
      <c r="J39" s="46">
        <f t="shared" ref="J39" si="7">+(C39*H39)*I39</f>
        <v>0</v>
      </c>
      <c r="K39" s="47">
        <f t="shared" ref="K39" si="8">+C39*H39</f>
        <v>0</v>
      </c>
    </row>
    <row r="40" spans="2:11" ht="42.75" customHeight="1">
      <c r="B40" s="5">
        <f>+'Completar SOFSE'!A46</f>
        <v>26</v>
      </c>
      <c r="C40" s="6">
        <f>VLOOKUP(B40,'Completar SOFSE'!$A$19:$E$354,2,0)</f>
        <v>2</v>
      </c>
      <c r="D40" s="6" t="str">
        <f>VLOOKUP(B40,'Completar SOFSE'!$A$19:$E$354,3,0)</f>
        <v>unidad</v>
      </c>
      <c r="E40" s="6" t="str">
        <f>VLOOKUP(B40,'Completar SOFSE'!$A$19:$E$354,4,0)</f>
        <v>NUM85293210500N</v>
      </c>
      <c r="F40" s="8" t="str">
        <f>VLOOKUP(B40,'Completar SOFSE'!$A$19:$E$354,5,0)</f>
        <v>MODULO LLAVE INTERRUPTURA ACCIONAMIENTO ROTATIVO PARA EMBUTIR 16 A - VOLTAJE AISLAMIENTO DE 690V</v>
      </c>
      <c r="G40" s="65" t="str">
        <f>VLOOKUP(B40,'Completar SOFSE'!$A$19:$F$354,6,0)</f>
        <v>RF: LW39-16CUYS-4UB- 022X/2-RWP</v>
      </c>
      <c r="H40" s="45"/>
      <c r="I40" s="62"/>
      <c r="J40" s="46">
        <f t="shared" ref="J40" si="9">+(C40*H40)*I40</f>
        <v>0</v>
      </c>
      <c r="K40" s="47">
        <f t="shared" ref="K40" si="10">+C40*H40</f>
        <v>0</v>
      </c>
    </row>
    <row r="41" spans="2:11" ht="42.75" customHeight="1">
      <c r="B41" s="5">
        <f>+'Completar SOFSE'!A47</f>
        <v>27</v>
      </c>
      <c r="C41" s="6">
        <f>VLOOKUP(B41,'Completar SOFSE'!$A$19:$E$354,2,0)</f>
        <v>7</v>
      </c>
      <c r="D41" s="6" t="str">
        <f>VLOOKUP(B41,'Completar SOFSE'!$A$19:$E$354,3,0)</f>
        <v>unidad</v>
      </c>
      <c r="E41" s="6" t="str">
        <f>VLOOKUP(B41,'Completar SOFSE'!$A$19:$E$354,4,0)</f>
        <v>NUM85310110510N</v>
      </c>
      <c r="F41" s="8" t="str">
        <f>VLOOKUP(B41,'Completar SOFSE'!$A$19:$E$354,5,0)</f>
        <v>FUSIBLE CARTUCHO CILINDRICO DE VIDRIO 20 X 5 MM 1 A</v>
      </c>
      <c r="G41" s="65" t="str">
        <f>VLOOKUP(B41,'Completar SOFSE'!$A$19:$F$354,6,0)</f>
        <v>-</v>
      </c>
      <c r="H41" s="45"/>
      <c r="I41" s="62"/>
      <c r="J41" s="46">
        <f t="shared" ref="J41:J47" si="11">+(C41*H41)*I41</f>
        <v>0</v>
      </c>
      <c r="K41" s="47">
        <f t="shared" ref="K41:K47" si="12">+C41*H41</f>
        <v>0</v>
      </c>
    </row>
    <row r="42" spans="2:11" ht="42.75" customHeight="1">
      <c r="B42" s="5">
        <f>+'Completar SOFSE'!A48</f>
        <v>28</v>
      </c>
      <c r="C42" s="6">
        <f>VLOOKUP(B42,'Completar SOFSE'!$A$19:$E$354,2,0)</f>
        <v>8</v>
      </c>
      <c r="D42" s="6" t="str">
        <f>VLOOKUP(B42,'Completar SOFSE'!$A$19:$E$354,3,0)</f>
        <v>unidad</v>
      </c>
      <c r="E42" s="6" t="str">
        <f>VLOOKUP(B42,'Completar SOFSE'!$A$19:$E$354,4,0)</f>
        <v>NUM85310110520N</v>
      </c>
      <c r="F42" s="8" t="str">
        <f>VLOOKUP(B42,'Completar SOFSE'!$A$19:$E$354,5,0)</f>
        <v>FUSIBLE CARTUCHO CILINDRICO DE VIDRIO 20 X 5 MM 2 A</v>
      </c>
      <c r="G42" s="65" t="str">
        <f>VLOOKUP(B42,'Completar SOFSE'!$A$19:$F$354,6,0)</f>
        <v>-</v>
      </c>
      <c r="H42" s="45"/>
      <c r="I42" s="62"/>
      <c r="J42" s="46">
        <f t="shared" si="11"/>
        <v>0</v>
      </c>
      <c r="K42" s="47">
        <f t="shared" si="12"/>
        <v>0</v>
      </c>
    </row>
    <row r="43" spans="2:11" ht="42.75" customHeight="1">
      <c r="B43" s="5">
        <f>+'Completar SOFSE'!A49</f>
        <v>29</v>
      </c>
      <c r="C43" s="6">
        <f>VLOOKUP(B43,'Completar SOFSE'!$A$19:$E$354,2,0)</f>
        <v>2560</v>
      </c>
      <c r="D43" s="6" t="str">
        <f>VLOOKUP(B43,'Completar SOFSE'!$A$19:$E$354,3,0)</f>
        <v>unidad</v>
      </c>
      <c r="E43" s="6" t="str">
        <f>VLOOKUP(B43,'Completar SOFSE'!$A$19:$E$354,4,0)</f>
        <v>NUM89110150450N</v>
      </c>
      <c r="F43" s="8" t="str">
        <f>VLOOKUP(B43,'Completar SOFSE'!$A$19:$E$354,5,0)</f>
        <v>ARANDELA PLANA REDONDA DE ACERO INOXIDABLE M24 DIN 125</v>
      </c>
      <c r="G43" s="65" t="str">
        <f>VLOOKUP(B43,'Completar SOFSE'!$A$19:$F$354,6,0)</f>
        <v>-</v>
      </c>
      <c r="H43" s="45"/>
      <c r="I43" s="62"/>
      <c r="J43" s="46">
        <f t="shared" si="11"/>
        <v>0</v>
      </c>
      <c r="K43" s="47">
        <f t="shared" si="12"/>
        <v>0</v>
      </c>
    </row>
    <row r="44" spans="2:11" ht="42.75" customHeight="1">
      <c r="B44" s="5">
        <f>+'Completar SOFSE'!A50</f>
        <v>30</v>
      </c>
      <c r="C44" s="6">
        <f>VLOOKUP(B44,'Completar SOFSE'!$A$19:$E$354,2,0)</f>
        <v>160</v>
      </c>
      <c r="D44" s="6" t="str">
        <f>VLOOKUP(B44,'Completar SOFSE'!$A$19:$E$354,3,0)</f>
        <v>unidad</v>
      </c>
      <c r="E44" s="6" t="str">
        <f>VLOOKUP(B44,'Completar SOFSE'!$A$19:$E$354,4,0)</f>
        <v>NUM96400001130N</v>
      </c>
      <c r="F44" s="8" t="str">
        <f>VLOOKUP(B44,'Completar SOFSE'!$A$19:$E$354,5,0)</f>
        <v>Kit de reparacion de valvula DMV9/T1-6,0</v>
      </c>
      <c r="G44" s="65" t="str">
        <f>VLOOKUP(B44,'Completar SOFSE'!$A$19:$F$354,6,0)</f>
        <v>RF: OPK00066</v>
      </c>
      <c r="H44" s="45"/>
      <c r="I44" s="62"/>
      <c r="J44" s="46">
        <f t="shared" si="11"/>
        <v>0</v>
      </c>
      <c r="K44" s="47">
        <f t="shared" si="12"/>
        <v>0</v>
      </c>
    </row>
    <row r="45" spans="2:11" ht="42.75" customHeight="1">
      <c r="B45" s="5">
        <f>+'Completar SOFSE'!A51</f>
        <v>31</v>
      </c>
      <c r="C45" s="6">
        <f>VLOOKUP(B45,'Completar SOFSE'!$A$19:$E$354,2,0)</f>
        <v>160</v>
      </c>
      <c r="D45" s="6" t="str">
        <f>VLOOKUP(B45,'Completar SOFSE'!$A$19:$E$354,3,0)</f>
        <v>unidad</v>
      </c>
      <c r="E45" s="6" t="str">
        <f>VLOOKUP(B45,'Completar SOFSE'!$A$19:$E$354,4,0)</f>
        <v>NUM96400001140N</v>
      </c>
      <c r="F45" s="8" t="str">
        <f>VLOOKUP(B45,'Completar SOFSE'!$A$19:$E$354,5,0)</f>
        <v>Kit de cambio del filtro centrifugo</v>
      </c>
      <c r="G45" s="65" t="str">
        <f>VLOOKUP(B45,'Completar SOFSE'!$A$19:$F$354,6,0)</f>
        <v>RF: OPK00038 // SP2748</v>
      </c>
      <c r="H45" s="45"/>
      <c r="I45" s="62"/>
      <c r="J45" s="46">
        <f t="shared" si="11"/>
        <v>0</v>
      </c>
      <c r="K45" s="47">
        <f t="shared" si="12"/>
        <v>0</v>
      </c>
    </row>
    <row r="46" spans="2:11" ht="42.75" customHeight="1">
      <c r="B46" s="5">
        <f>+'Completar SOFSE'!A52</f>
        <v>32</v>
      </c>
      <c r="C46" s="6">
        <f>VLOOKUP(B46,'Completar SOFSE'!$A$19:$E$354,2,0)</f>
        <v>760</v>
      </c>
      <c r="D46" s="6" t="str">
        <f>VLOOKUP(B46,'Completar SOFSE'!$A$19:$E$354,3,0)</f>
        <v>unidad</v>
      </c>
      <c r="E46" s="6" t="str">
        <f>VLOOKUP(B46,'Completar SOFSE'!$A$19:$E$354,4,0)</f>
        <v>NUM96500001310N</v>
      </c>
      <c r="F46" s="8" t="str">
        <f>VLOOKUP(B46,'Completar SOFSE'!$A$19:$E$354,5,0)</f>
        <v>Cable de puesta a tierra 500 mm</v>
      </c>
      <c r="G46" s="65" t="str">
        <f>VLOOKUP(B46,'Completar SOFSE'!$A$19:$F$354,6,0)</f>
        <v>RF: TSK.987955 10 0
PL: 2.90.1.01.0050 A</v>
      </c>
      <c r="H46" s="45"/>
      <c r="I46" s="62"/>
      <c r="J46" s="46">
        <f t="shared" si="11"/>
        <v>0</v>
      </c>
      <c r="K46" s="47">
        <f t="shared" si="12"/>
        <v>0</v>
      </c>
    </row>
    <row r="47" spans="2:11" ht="42.75" customHeight="1">
      <c r="B47" s="5">
        <f>+'Completar SOFSE'!A53</f>
        <v>33</v>
      </c>
      <c r="C47" s="6">
        <f>VLOOKUP(B47,'Completar SOFSE'!$A$19:$E$354,2,0)</f>
        <v>3</v>
      </c>
      <c r="D47" s="6" t="str">
        <f>VLOOKUP(B47,'Completar SOFSE'!$A$19:$E$354,3,0)</f>
        <v>unidad</v>
      </c>
      <c r="E47" s="6" t="str">
        <f>VLOOKUP(B47,'Completar SOFSE'!$A$19:$E$354,4,0)</f>
        <v>NUM96800000010N</v>
      </c>
      <c r="F47" s="8" t="str">
        <f>VLOOKUP(B47,'Completar SOFSE'!$A$19:$E$354,5,0)</f>
        <v>(P.C.) - Modulo control de arranque suave grupo motogenerador</v>
      </c>
      <c r="G47" s="65" t="str">
        <f>VLOOKUP(B47,'Completar SOFSE'!$A$19:$F$354,6,0)</f>
        <v>RF: DSE501K</v>
      </c>
      <c r="H47" s="45"/>
      <c r="I47" s="62"/>
      <c r="J47" s="46">
        <f t="shared" si="11"/>
        <v>0</v>
      </c>
      <c r="K47" s="47">
        <f t="shared" si="12"/>
        <v>0</v>
      </c>
    </row>
    <row r="48" spans="2:11" ht="19.5" customHeight="1" thickBot="1">
      <c r="B48" s="100" t="s">
        <v>18</v>
      </c>
      <c r="C48" s="101"/>
      <c r="D48" s="101"/>
      <c r="E48" s="101"/>
      <c r="F48" s="102"/>
      <c r="G48" s="52"/>
      <c r="H48" s="53"/>
      <c r="I48" s="53"/>
      <c r="J48" s="61">
        <f>SUM(J15:J47)</f>
        <v>0</v>
      </c>
      <c r="K48" s="61">
        <f>SUM(K15:K47)</f>
        <v>0</v>
      </c>
    </row>
    <row r="49" spans="2:11" ht="16.5" customHeight="1" thickBot="1">
      <c r="B49" s="103" t="s">
        <v>19</v>
      </c>
      <c r="C49" s="104"/>
      <c r="D49" s="104"/>
      <c r="E49" s="104"/>
      <c r="F49" s="105"/>
      <c r="G49" s="52"/>
      <c r="H49" s="53"/>
      <c r="I49" s="53"/>
      <c r="J49" s="54"/>
      <c r="K49" s="55">
        <f>J48</f>
        <v>0</v>
      </c>
    </row>
    <row r="50" spans="2:11" ht="18.75" thickBot="1">
      <c r="B50" s="103" t="s">
        <v>0</v>
      </c>
      <c r="C50" s="104"/>
      <c r="D50" s="104"/>
      <c r="E50" s="104"/>
      <c r="F50" s="105"/>
      <c r="G50" s="52"/>
      <c r="H50" s="53"/>
      <c r="I50" s="53"/>
      <c r="J50" s="54"/>
      <c r="K50" s="56">
        <f>+K48+K49</f>
        <v>0</v>
      </c>
    </row>
    <row r="51" spans="2:11" ht="19.5" customHeight="1" thickBot="1">
      <c r="B51" s="106" t="s">
        <v>20</v>
      </c>
      <c r="C51" s="107"/>
      <c r="D51" s="92" t="str">
        <f>+'Completar SOFSE'!B12</f>
        <v>Según Artículo 26 del PCP</v>
      </c>
      <c r="E51" s="92"/>
      <c r="F51" s="92"/>
      <c r="G51" s="92"/>
      <c r="H51" s="92"/>
      <c r="I51" s="92"/>
      <c r="J51" s="92"/>
      <c r="K51" s="93"/>
    </row>
    <row r="52" spans="2:11" ht="18" customHeight="1" thickBot="1">
      <c r="B52" s="106" t="s">
        <v>6</v>
      </c>
      <c r="C52" s="107"/>
      <c r="D52" s="92" t="str">
        <f>+'Completar SOFSE'!B13</f>
        <v>Según Artículo 7 del PCP</v>
      </c>
      <c r="E52" s="92"/>
      <c r="F52" s="92"/>
      <c r="G52" s="92"/>
      <c r="H52" s="92"/>
      <c r="I52" s="92"/>
      <c r="J52" s="92"/>
      <c r="K52" s="93"/>
    </row>
    <row r="53" spans="2:11" ht="18" customHeight="1" thickBot="1">
      <c r="B53" s="106" t="s">
        <v>38</v>
      </c>
      <c r="C53" s="107"/>
      <c r="D53" s="92" t="str">
        <f>+'Completar SOFSE'!B14</f>
        <v>Según Artículo 8 del PCP</v>
      </c>
      <c r="E53" s="92"/>
      <c r="F53" s="92"/>
      <c r="G53" s="92"/>
      <c r="H53" s="92"/>
      <c r="I53" s="92"/>
      <c r="J53" s="92"/>
      <c r="K53" s="93"/>
    </row>
    <row r="54" spans="2:11" ht="24" customHeight="1" thickBot="1">
      <c r="B54" s="106" t="s">
        <v>7</v>
      </c>
      <c r="C54" s="107"/>
      <c r="D54" s="92" t="str">
        <f>+'Completar SOFSE'!B15</f>
        <v>Según Artículo 117 del R.C.C.</v>
      </c>
      <c r="E54" s="92"/>
      <c r="F54" s="92"/>
      <c r="G54" s="92"/>
      <c r="H54" s="92"/>
      <c r="I54" s="92"/>
      <c r="J54" s="92"/>
      <c r="K54" s="93"/>
    </row>
    <row r="55" spans="2:11">
      <c r="B55" s="23"/>
      <c r="C55" s="24"/>
      <c r="D55" s="24"/>
      <c r="E55" s="24"/>
      <c r="F55" s="25"/>
      <c r="G55" s="25"/>
      <c r="H55" s="25"/>
      <c r="I55" s="25"/>
      <c r="J55" s="25"/>
      <c r="K55" s="26"/>
    </row>
    <row r="56" spans="2:11">
      <c r="B56" s="23"/>
      <c r="C56" s="24"/>
      <c r="D56" s="24"/>
      <c r="E56" s="24"/>
      <c r="F56" s="25"/>
      <c r="G56" s="25"/>
      <c r="H56" s="25"/>
      <c r="I56" s="25"/>
      <c r="J56" s="25"/>
      <c r="K56" s="26"/>
    </row>
    <row r="57" spans="2:11">
      <c r="B57" s="23"/>
      <c r="C57" s="24"/>
      <c r="D57" s="24"/>
      <c r="E57" s="24"/>
      <c r="F57" s="25"/>
      <c r="G57" s="25"/>
      <c r="H57" s="25"/>
      <c r="I57" s="25"/>
      <c r="J57" s="25"/>
      <c r="K57" s="26"/>
    </row>
    <row r="58" spans="2:11" ht="13.5" thickBot="1">
      <c r="B58" s="27"/>
      <c r="C58" s="28"/>
      <c r="D58" s="28"/>
      <c r="E58" s="28"/>
      <c r="F58" s="29"/>
      <c r="G58" s="29"/>
      <c r="H58" s="29"/>
      <c r="I58" s="29"/>
      <c r="J58" s="29"/>
      <c r="K58" s="30"/>
    </row>
  </sheetData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54:C54"/>
    <mergeCell ref="B51:C51"/>
    <mergeCell ref="B52:C52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51:K51"/>
    <mergeCell ref="D52:K52"/>
    <mergeCell ref="D54:K54"/>
    <mergeCell ref="J13:J14"/>
    <mergeCell ref="K13:K14"/>
    <mergeCell ref="G13:G14"/>
    <mergeCell ref="B48:F48"/>
    <mergeCell ref="B49:F49"/>
    <mergeCell ref="B50:F50"/>
    <mergeCell ref="B53:C53"/>
    <mergeCell ref="D53:K53"/>
  </mergeCells>
  <dataValidations count="4">
    <dataValidation allowBlank="1" showInputMessage="1" showErrorMessage="1" promptTitle="Completar por el oferente" prompt="Completar por el oferente" sqref="J15:J47 H22:H47 K22:K47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I22:I47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3"/>
  <sheetViews>
    <sheetView tabSelected="1" zoomScaleNormal="100" workbookViewId="0">
      <selection activeCell="B8" sqref="B8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32.28515625" style="67" bestFit="1" customWidth="1"/>
    <col min="6" max="6" width="19.42578125" style="67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58" t="s">
        <v>22</v>
      </c>
      <c r="B3" s="31"/>
    </row>
    <row r="4" spans="1:12">
      <c r="A4" s="33"/>
    </row>
    <row r="5" spans="1:12">
      <c r="A5" s="48"/>
      <c r="B5" s="66"/>
      <c r="H5" s="34" t="s">
        <v>12</v>
      </c>
      <c r="I5" s="35" t="s">
        <v>13</v>
      </c>
      <c r="J5" s="35"/>
      <c r="K5" s="34" t="s">
        <v>19</v>
      </c>
      <c r="L5" s="36">
        <v>0.105</v>
      </c>
    </row>
    <row r="6" spans="1:12">
      <c r="A6" s="48" t="s">
        <v>25</v>
      </c>
      <c r="B6" s="32" t="s">
        <v>139</v>
      </c>
      <c r="H6" s="37"/>
      <c r="I6" s="38" t="s">
        <v>14</v>
      </c>
      <c r="J6" s="38"/>
      <c r="K6" s="37"/>
      <c r="L6" s="39">
        <v>0.21</v>
      </c>
    </row>
    <row r="7" spans="1:12">
      <c r="A7" s="48" t="s">
        <v>26</v>
      </c>
      <c r="B7" s="32" t="s">
        <v>140</v>
      </c>
      <c r="H7" s="37"/>
      <c r="I7" s="38" t="s">
        <v>15</v>
      </c>
      <c r="J7" s="38"/>
      <c r="K7" s="37"/>
      <c r="L7" s="39">
        <v>0.27</v>
      </c>
    </row>
    <row r="8" spans="1:12">
      <c r="A8" s="48" t="s">
        <v>9</v>
      </c>
      <c r="B8" s="32" t="s">
        <v>143</v>
      </c>
      <c r="H8" s="37"/>
      <c r="I8" s="38" t="s">
        <v>16</v>
      </c>
      <c r="J8" s="38"/>
      <c r="K8" s="37"/>
      <c r="L8" s="40"/>
    </row>
    <row r="9" spans="1:12">
      <c r="A9" s="48"/>
      <c r="H9" s="41"/>
      <c r="I9" s="42"/>
      <c r="J9" s="43"/>
      <c r="K9" s="41"/>
      <c r="L9" s="43"/>
    </row>
    <row r="10" spans="1:12">
      <c r="A10" s="59" t="s">
        <v>23</v>
      </c>
      <c r="H10" s="38"/>
      <c r="I10" s="38"/>
      <c r="J10" s="38"/>
    </row>
    <row r="11" spans="1:12">
      <c r="A11" s="48" t="s">
        <v>28</v>
      </c>
      <c r="B11" s="32" t="s">
        <v>42</v>
      </c>
      <c r="H11" s="38"/>
      <c r="I11" s="38"/>
      <c r="J11" s="38"/>
    </row>
    <row r="12" spans="1:12">
      <c r="A12" s="60" t="s">
        <v>20</v>
      </c>
      <c r="B12" s="38" t="s">
        <v>141</v>
      </c>
      <c r="G12" s="38"/>
      <c r="H12" s="38"/>
      <c r="I12" s="38"/>
      <c r="J12" s="38"/>
      <c r="K12" s="38"/>
    </row>
    <row r="13" spans="1:12">
      <c r="A13" s="60" t="s">
        <v>6</v>
      </c>
      <c r="B13" s="38" t="s">
        <v>41</v>
      </c>
      <c r="G13" s="38"/>
      <c r="H13" s="38"/>
      <c r="I13" s="38"/>
      <c r="J13" s="38"/>
      <c r="K13" s="38"/>
    </row>
    <row r="14" spans="1:12">
      <c r="A14" s="60" t="s">
        <v>38</v>
      </c>
      <c r="B14" s="38" t="s">
        <v>44</v>
      </c>
      <c r="G14" s="38"/>
      <c r="H14" s="38"/>
      <c r="I14" s="38"/>
      <c r="J14" s="38"/>
      <c r="K14" s="38"/>
    </row>
    <row r="15" spans="1:12">
      <c r="A15" s="60" t="s">
        <v>7</v>
      </c>
      <c r="B15" s="38" t="s">
        <v>39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58" t="s">
        <v>34</v>
      </c>
      <c r="B17" s="48"/>
    </row>
    <row r="19" spans="1:6">
      <c r="A19" s="153" t="s">
        <v>24</v>
      </c>
      <c r="B19" s="153" t="s">
        <v>10</v>
      </c>
      <c r="C19" s="153" t="s">
        <v>3</v>
      </c>
      <c r="D19" s="153" t="s">
        <v>40</v>
      </c>
      <c r="E19" s="153" t="s">
        <v>29</v>
      </c>
      <c r="F19" s="153" t="s">
        <v>35</v>
      </c>
    </row>
    <row r="20" spans="1:6" ht="13.5" thickBot="1">
      <c r="A20" s="153"/>
      <c r="B20" s="153"/>
      <c r="C20" s="153"/>
      <c r="D20" s="153"/>
      <c r="E20" s="153"/>
      <c r="F20" s="153"/>
    </row>
    <row r="21" spans="1:6" ht="30.75" thickBot="1">
      <c r="A21" s="57">
        <v>1</v>
      </c>
      <c r="B21" s="89">
        <v>960</v>
      </c>
      <c r="C21" s="7" t="s">
        <v>45</v>
      </c>
      <c r="D21" s="68" t="s">
        <v>46</v>
      </c>
      <c r="E21" s="71" t="s">
        <v>79</v>
      </c>
      <c r="F21" s="81" t="s">
        <v>112</v>
      </c>
    </row>
    <row r="22" spans="1:6" ht="60.75" thickBot="1">
      <c r="A22" s="57">
        <f>+A21+1</f>
        <v>2</v>
      </c>
      <c r="B22" s="72">
        <v>160</v>
      </c>
      <c r="C22" s="7" t="s">
        <v>45</v>
      </c>
      <c r="D22" s="69" t="s">
        <v>47</v>
      </c>
      <c r="E22" s="75" t="s">
        <v>80</v>
      </c>
      <c r="F22" s="82" t="s">
        <v>113</v>
      </c>
    </row>
    <row r="23" spans="1:6" ht="45.75" thickBot="1">
      <c r="A23" s="57">
        <f t="shared" ref="A23:A53" si="0">+A22+1</f>
        <v>3</v>
      </c>
      <c r="B23" s="72">
        <v>160</v>
      </c>
      <c r="C23" s="7" t="s">
        <v>45</v>
      </c>
      <c r="D23" s="69" t="s">
        <v>48</v>
      </c>
      <c r="E23" s="75" t="s">
        <v>81</v>
      </c>
      <c r="F23" s="82" t="s">
        <v>114</v>
      </c>
    </row>
    <row r="24" spans="1:6" ht="30.75" thickBot="1">
      <c r="A24" s="57">
        <f t="shared" si="0"/>
        <v>4</v>
      </c>
      <c r="B24" s="90">
        <v>1280</v>
      </c>
      <c r="C24" s="7" t="s">
        <v>45</v>
      </c>
      <c r="D24" s="70" t="s">
        <v>49</v>
      </c>
      <c r="E24" s="75" t="s">
        <v>82</v>
      </c>
      <c r="F24" s="83" t="s">
        <v>115</v>
      </c>
    </row>
    <row r="25" spans="1:6" ht="30.75" thickBot="1">
      <c r="A25" s="57">
        <f t="shared" si="0"/>
        <v>5</v>
      </c>
      <c r="B25" s="90">
        <v>1280</v>
      </c>
      <c r="C25" s="7" t="s">
        <v>45</v>
      </c>
      <c r="D25" s="70" t="s">
        <v>50</v>
      </c>
      <c r="E25" s="76" t="s">
        <v>83</v>
      </c>
      <c r="F25" s="83" t="s">
        <v>116</v>
      </c>
    </row>
    <row r="26" spans="1:6" ht="30.75" thickBot="1">
      <c r="A26" s="57">
        <f t="shared" si="0"/>
        <v>6</v>
      </c>
      <c r="B26" s="68">
        <v>10240</v>
      </c>
      <c r="C26" s="7" t="s">
        <v>45</v>
      </c>
      <c r="D26" s="71" t="s">
        <v>51</v>
      </c>
      <c r="E26" s="71" t="s">
        <v>84</v>
      </c>
      <c r="F26" s="81" t="s">
        <v>117</v>
      </c>
    </row>
    <row r="27" spans="1:6" ht="45.75" thickBot="1">
      <c r="A27" s="57">
        <f t="shared" si="0"/>
        <v>7</v>
      </c>
      <c r="B27" s="72">
        <v>2560</v>
      </c>
      <c r="C27" s="7" t="s">
        <v>45</v>
      </c>
      <c r="D27" s="72" t="s">
        <v>52</v>
      </c>
      <c r="E27" s="77" t="s">
        <v>85</v>
      </c>
      <c r="F27" s="82" t="s">
        <v>118</v>
      </c>
    </row>
    <row r="28" spans="1:6" ht="30.75" thickBot="1">
      <c r="A28" s="57">
        <f t="shared" si="0"/>
        <v>8</v>
      </c>
      <c r="B28" s="90">
        <v>10240</v>
      </c>
      <c r="C28" s="7" t="s">
        <v>45</v>
      </c>
      <c r="D28" s="70" t="s">
        <v>53</v>
      </c>
      <c r="E28" s="76" t="s">
        <v>86</v>
      </c>
      <c r="F28" s="83" t="s">
        <v>117</v>
      </c>
    </row>
    <row r="29" spans="1:6" ht="30.75" thickBot="1">
      <c r="A29" s="57">
        <f t="shared" si="0"/>
        <v>9</v>
      </c>
      <c r="B29" s="68">
        <v>5120</v>
      </c>
      <c r="C29" s="7" t="s">
        <v>45</v>
      </c>
      <c r="D29" s="68" t="s">
        <v>54</v>
      </c>
      <c r="E29" s="71" t="s">
        <v>87</v>
      </c>
      <c r="F29" s="81" t="s">
        <v>117</v>
      </c>
    </row>
    <row r="30" spans="1:6" ht="45.75" thickBot="1">
      <c r="A30" s="57">
        <f t="shared" si="0"/>
        <v>10</v>
      </c>
      <c r="B30" s="72">
        <v>2560</v>
      </c>
      <c r="C30" s="7" t="s">
        <v>45</v>
      </c>
      <c r="D30" s="69" t="s">
        <v>55</v>
      </c>
      <c r="E30" s="75" t="s">
        <v>88</v>
      </c>
      <c r="F30" s="82" t="s">
        <v>119</v>
      </c>
    </row>
    <row r="31" spans="1:6" ht="45.75" thickBot="1">
      <c r="A31" s="57">
        <f t="shared" si="0"/>
        <v>11</v>
      </c>
      <c r="B31" s="72">
        <v>2560</v>
      </c>
      <c r="C31" s="7" t="s">
        <v>45</v>
      </c>
      <c r="D31" s="69" t="s">
        <v>56</v>
      </c>
      <c r="E31" s="75" t="s">
        <v>89</v>
      </c>
      <c r="F31" s="82" t="s">
        <v>120</v>
      </c>
    </row>
    <row r="32" spans="1:6" ht="45.75" thickBot="1">
      <c r="A32" s="57">
        <f t="shared" si="0"/>
        <v>12</v>
      </c>
      <c r="B32" s="72">
        <v>2560</v>
      </c>
      <c r="C32" s="7" t="s">
        <v>45</v>
      </c>
      <c r="D32" s="69" t="s">
        <v>57</v>
      </c>
      <c r="E32" s="75" t="s">
        <v>90</v>
      </c>
      <c r="F32" s="82" t="s">
        <v>121</v>
      </c>
    </row>
    <row r="33" spans="1:6" ht="45.75" thickBot="1">
      <c r="A33" s="57">
        <f t="shared" si="0"/>
        <v>13</v>
      </c>
      <c r="B33" s="72">
        <v>2560</v>
      </c>
      <c r="C33" s="7" t="s">
        <v>45</v>
      </c>
      <c r="D33" s="69" t="s">
        <v>58</v>
      </c>
      <c r="E33" s="75" t="s">
        <v>91</v>
      </c>
      <c r="F33" s="82" t="s">
        <v>122</v>
      </c>
    </row>
    <row r="34" spans="1:6" ht="45.75" thickBot="1">
      <c r="A34" s="57">
        <f t="shared" si="0"/>
        <v>14</v>
      </c>
      <c r="B34" s="72">
        <v>1280</v>
      </c>
      <c r="C34" s="7" t="s">
        <v>45</v>
      </c>
      <c r="D34" s="69" t="s">
        <v>59</v>
      </c>
      <c r="E34" s="75" t="s">
        <v>92</v>
      </c>
      <c r="F34" s="82" t="s">
        <v>123</v>
      </c>
    </row>
    <row r="35" spans="1:6" ht="30.75" thickBot="1">
      <c r="A35" s="57">
        <f t="shared" si="0"/>
        <v>15</v>
      </c>
      <c r="B35" s="90">
        <v>5120</v>
      </c>
      <c r="C35" s="7" t="s">
        <v>45</v>
      </c>
      <c r="D35" s="70" t="s">
        <v>60</v>
      </c>
      <c r="E35" s="75" t="s">
        <v>93</v>
      </c>
      <c r="F35" s="83" t="s">
        <v>117</v>
      </c>
    </row>
    <row r="36" spans="1:6" ht="30.75" thickBot="1">
      <c r="A36" s="57">
        <f t="shared" si="0"/>
        <v>16</v>
      </c>
      <c r="B36" s="90">
        <v>5120</v>
      </c>
      <c r="C36" s="7" t="s">
        <v>45</v>
      </c>
      <c r="D36" s="70" t="s">
        <v>61</v>
      </c>
      <c r="E36" s="76" t="s">
        <v>94</v>
      </c>
      <c r="F36" s="83" t="s">
        <v>117</v>
      </c>
    </row>
    <row r="37" spans="1:6" ht="30.75" thickBot="1">
      <c r="A37" s="57">
        <f t="shared" si="0"/>
        <v>17</v>
      </c>
      <c r="B37" s="73">
        <v>2560</v>
      </c>
      <c r="C37" s="7" t="s">
        <v>45</v>
      </c>
      <c r="D37" s="73" t="s">
        <v>62</v>
      </c>
      <c r="E37" s="78" t="s">
        <v>95</v>
      </c>
      <c r="F37" s="84" t="s">
        <v>117</v>
      </c>
    </row>
    <row r="38" spans="1:6" ht="30.75" thickBot="1">
      <c r="A38" s="57">
        <f t="shared" si="0"/>
        <v>18</v>
      </c>
      <c r="B38" s="68">
        <v>1280</v>
      </c>
      <c r="C38" s="7" t="s">
        <v>45</v>
      </c>
      <c r="D38" s="68" t="s">
        <v>63</v>
      </c>
      <c r="E38" s="71" t="s">
        <v>96</v>
      </c>
      <c r="F38" s="81" t="s">
        <v>124</v>
      </c>
    </row>
    <row r="39" spans="1:6" ht="30.75" thickBot="1">
      <c r="A39" s="57">
        <f t="shared" si="0"/>
        <v>19</v>
      </c>
      <c r="B39" s="68">
        <v>160</v>
      </c>
      <c r="C39" s="7" t="s">
        <v>45</v>
      </c>
      <c r="D39" s="68" t="s">
        <v>64</v>
      </c>
      <c r="E39" s="71" t="s">
        <v>97</v>
      </c>
      <c r="F39" s="81" t="s">
        <v>125</v>
      </c>
    </row>
    <row r="40" spans="1:6" ht="45.75" thickBot="1">
      <c r="A40" s="57">
        <f t="shared" si="0"/>
        <v>20</v>
      </c>
      <c r="B40" s="71">
        <v>320</v>
      </c>
      <c r="C40" s="7" t="s">
        <v>45</v>
      </c>
      <c r="D40" s="71" t="s">
        <v>65</v>
      </c>
      <c r="E40" s="71" t="s">
        <v>98</v>
      </c>
      <c r="F40" s="85" t="s">
        <v>126</v>
      </c>
    </row>
    <row r="41" spans="1:6" ht="45.75" thickBot="1">
      <c r="A41" s="57">
        <f t="shared" si="0"/>
        <v>21</v>
      </c>
      <c r="B41" s="72">
        <v>4</v>
      </c>
      <c r="C41" s="7" t="s">
        <v>45</v>
      </c>
      <c r="D41" s="69" t="s">
        <v>66</v>
      </c>
      <c r="E41" s="75" t="s">
        <v>99</v>
      </c>
      <c r="F41" s="82" t="s">
        <v>127</v>
      </c>
    </row>
    <row r="42" spans="1:6" ht="45.75" thickBot="1">
      <c r="A42" s="57">
        <f t="shared" si="0"/>
        <v>22</v>
      </c>
      <c r="B42" s="72">
        <v>1</v>
      </c>
      <c r="C42" s="7" t="s">
        <v>45</v>
      </c>
      <c r="D42" s="69" t="s">
        <v>67</v>
      </c>
      <c r="E42" s="79" t="s">
        <v>100</v>
      </c>
      <c r="F42" s="82" t="s">
        <v>128</v>
      </c>
    </row>
    <row r="43" spans="1:6" ht="45.75" thickBot="1">
      <c r="A43" s="57">
        <f t="shared" si="0"/>
        <v>23</v>
      </c>
      <c r="B43" s="72">
        <v>6</v>
      </c>
      <c r="C43" s="7" t="s">
        <v>45</v>
      </c>
      <c r="D43" s="69" t="s">
        <v>68</v>
      </c>
      <c r="E43" s="75" t="s">
        <v>101</v>
      </c>
      <c r="F43" s="82" t="s">
        <v>129</v>
      </c>
    </row>
    <row r="44" spans="1:6" ht="45.75" thickBot="1">
      <c r="A44" s="57">
        <f t="shared" si="0"/>
        <v>24</v>
      </c>
      <c r="B44" s="72">
        <v>9</v>
      </c>
      <c r="C44" s="7" t="s">
        <v>45</v>
      </c>
      <c r="D44" s="69" t="s">
        <v>69</v>
      </c>
      <c r="E44" s="75" t="s">
        <v>102</v>
      </c>
      <c r="F44" s="82" t="s">
        <v>130</v>
      </c>
    </row>
    <row r="45" spans="1:6" ht="30.75" thickBot="1">
      <c r="A45" s="57">
        <f t="shared" si="0"/>
        <v>25</v>
      </c>
      <c r="B45" s="72">
        <v>9</v>
      </c>
      <c r="C45" s="7" t="s">
        <v>45</v>
      </c>
      <c r="D45" s="69" t="s">
        <v>70</v>
      </c>
      <c r="E45" s="76" t="s">
        <v>103</v>
      </c>
      <c r="F45" s="86" t="s">
        <v>131</v>
      </c>
    </row>
    <row r="46" spans="1:6" ht="60.75" thickBot="1">
      <c r="A46" s="57">
        <f t="shared" si="0"/>
        <v>26</v>
      </c>
      <c r="B46" s="72">
        <v>2</v>
      </c>
      <c r="C46" s="7" t="s">
        <v>45</v>
      </c>
      <c r="D46" s="69" t="s">
        <v>71</v>
      </c>
      <c r="E46" s="80" t="s">
        <v>104</v>
      </c>
      <c r="F46" s="87" t="s">
        <v>132</v>
      </c>
    </row>
    <row r="47" spans="1:6" ht="30.75" thickBot="1">
      <c r="A47" s="57">
        <f t="shared" si="0"/>
        <v>27</v>
      </c>
      <c r="B47" s="72">
        <v>7</v>
      </c>
      <c r="C47" s="7" t="s">
        <v>45</v>
      </c>
      <c r="D47" s="69" t="s">
        <v>72</v>
      </c>
      <c r="E47" s="75" t="s">
        <v>105</v>
      </c>
      <c r="F47" s="72" t="s">
        <v>133</v>
      </c>
    </row>
    <row r="48" spans="1:6" ht="30.75" thickBot="1">
      <c r="A48" s="57">
        <f t="shared" si="0"/>
        <v>28</v>
      </c>
      <c r="B48" s="72">
        <v>8</v>
      </c>
      <c r="C48" s="7" t="s">
        <v>45</v>
      </c>
      <c r="D48" s="69" t="s">
        <v>73</v>
      </c>
      <c r="E48" s="75" t="s">
        <v>106</v>
      </c>
      <c r="F48" s="72" t="s">
        <v>133</v>
      </c>
    </row>
    <row r="49" spans="1:6" ht="30.75" thickBot="1">
      <c r="A49" s="57">
        <f t="shared" si="0"/>
        <v>29</v>
      </c>
      <c r="B49" s="72">
        <v>2560</v>
      </c>
      <c r="C49" s="7" t="s">
        <v>45</v>
      </c>
      <c r="D49" s="69" t="s">
        <v>74</v>
      </c>
      <c r="E49" s="75" t="s">
        <v>107</v>
      </c>
      <c r="F49" s="72" t="s">
        <v>133</v>
      </c>
    </row>
    <row r="50" spans="1:6" ht="30.75" thickBot="1">
      <c r="A50" s="57">
        <f t="shared" si="0"/>
        <v>30</v>
      </c>
      <c r="B50" s="90">
        <v>160</v>
      </c>
      <c r="C50" s="7" t="s">
        <v>45</v>
      </c>
      <c r="D50" s="70" t="s">
        <v>75</v>
      </c>
      <c r="E50" s="76" t="s">
        <v>108</v>
      </c>
      <c r="F50" s="83" t="s">
        <v>134</v>
      </c>
    </row>
    <row r="51" spans="1:6" ht="30.75" thickBot="1">
      <c r="A51" s="57">
        <f t="shared" si="0"/>
        <v>31</v>
      </c>
      <c r="B51" s="73">
        <v>160</v>
      </c>
      <c r="C51" s="7" t="s">
        <v>45</v>
      </c>
      <c r="D51" s="73" t="s">
        <v>76</v>
      </c>
      <c r="E51" s="78" t="s">
        <v>109</v>
      </c>
      <c r="F51" s="84" t="s">
        <v>135</v>
      </c>
    </row>
    <row r="52" spans="1:6" ht="30.75" thickBot="1">
      <c r="A52" s="57">
        <f t="shared" si="0"/>
        <v>32</v>
      </c>
      <c r="B52" s="68">
        <v>760</v>
      </c>
      <c r="C52" s="7" t="s">
        <v>45</v>
      </c>
      <c r="D52" s="68" t="s">
        <v>77</v>
      </c>
      <c r="E52" s="68" t="s">
        <v>110</v>
      </c>
      <c r="F52" s="85" t="s">
        <v>136</v>
      </c>
    </row>
    <row r="53" spans="1:6" ht="45.75" thickBot="1">
      <c r="A53" s="57">
        <f t="shared" si="0"/>
        <v>33</v>
      </c>
      <c r="B53" s="91">
        <v>3</v>
      </c>
      <c r="C53" s="7" t="s">
        <v>45</v>
      </c>
      <c r="D53" s="74" t="s">
        <v>78</v>
      </c>
      <c r="E53" s="75" t="s">
        <v>111</v>
      </c>
      <c r="F53" s="88" t="s">
        <v>137</v>
      </c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Nacional</vt:lpstr>
      <vt:lpstr>Completar SOFSE</vt:lpstr>
      <vt:lpstr>'Planilla Nacional'!Área_de_impresión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2019-11-21T13:20:14Z</dcterms:modified>
</cp:coreProperties>
</file>